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06"/>
  <workbookPr date1904="1" showObjects="placeholders" showInkAnnotation="0" autoCompressPictures="0"/>
  <bookViews>
    <workbookView xWindow="0" yWindow="0" windowWidth="20660" windowHeight="17540" tabRatio="779"/>
  </bookViews>
  <sheets>
    <sheet name="Chapter 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8" i="1" l="1"/>
  <c r="E123" i="1"/>
  <c r="E125" i="1"/>
  <c r="C133" i="1"/>
  <c r="C131" i="1"/>
  <c r="F131" i="1"/>
  <c r="E133" i="1"/>
  <c r="E132" i="1"/>
  <c r="E131" i="1"/>
  <c r="D131" i="1"/>
  <c r="C132" i="1"/>
  <c r="F132" i="1"/>
  <c r="D132" i="1"/>
  <c r="D133" i="1"/>
  <c r="B135" i="1"/>
  <c r="B136" i="1"/>
  <c r="B137" i="1"/>
  <c r="B138" i="1"/>
  <c r="B139" i="1"/>
  <c r="C150" i="1"/>
  <c r="C148" i="1"/>
  <c r="D150" i="1"/>
  <c r="D148" i="1"/>
  <c r="E149" i="1"/>
  <c r="C149" i="1"/>
  <c r="D149" i="1"/>
  <c r="B152" i="1"/>
  <c r="B153" i="1"/>
  <c r="B154" i="1"/>
  <c r="B155" i="1"/>
  <c r="B156" i="1"/>
  <c r="B157" i="1"/>
  <c r="B158" i="1"/>
  <c r="B159" i="1"/>
  <c r="B160" i="1"/>
  <c r="D162" i="1"/>
  <c r="B164" i="1"/>
  <c r="D165" i="1"/>
  <c r="D166" i="1"/>
  <c r="B173" i="1"/>
  <c r="B174" i="1"/>
  <c r="B175" i="1"/>
  <c r="B176" i="1"/>
  <c r="B177" i="1"/>
  <c r="B178" i="1"/>
  <c r="B179" i="1"/>
  <c r="B180" i="1"/>
  <c r="E184" i="1"/>
  <c r="E185" i="1"/>
  <c r="B187" i="1"/>
  <c r="B188" i="1"/>
  <c r="B190" i="1"/>
  <c r="C198" i="1"/>
  <c r="C200" i="1"/>
  <c r="C201" i="1"/>
  <c r="E202" i="1"/>
  <c r="C203" i="1"/>
  <c r="E207" i="1"/>
  <c r="E208" i="1"/>
  <c r="E217" i="1"/>
  <c r="E218" i="1"/>
  <c r="E219" i="1"/>
  <c r="E220" i="1"/>
  <c r="D226" i="1"/>
  <c r="F83" i="1"/>
  <c r="E85" i="1"/>
  <c r="C91" i="1"/>
  <c r="F89" i="1"/>
  <c r="C89" i="1"/>
  <c r="D91" i="1"/>
  <c r="D89" i="1"/>
  <c r="E91" i="1"/>
  <c r="E89" i="1"/>
  <c r="F90" i="1"/>
  <c r="C90" i="1"/>
  <c r="D90" i="1"/>
  <c r="E90" i="1"/>
  <c r="F91" i="1"/>
  <c r="B96" i="1"/>
  <c r="B97" i="1"/>
  <c r="B98" i="1"/>
  <c r="B99" i="1"/>
  <c r="D105" i="1"/>
  <c r="D111" i="1"/>
  <c r="E111" i="1"/>
  <c r="C119" i="1"/>
  <c r="E106" i="1"/>
  <c r="C106" i="1"/>
  <c r="D106" i="1"/>
  <c r="D112" i="1"/>
  <c r="D107" i="1"/>
  <c r="D113" i="1"/>
  <c r="C118" i="1"/>
  <c r="E63" i="1"/>
  <c r="D63" i="1"/>
  <c r="C63" i="1"/>
  <c r="C69" i="1"/>
  <c r="C70" i="1"/>
  <c r="B79" i="1"/>
  <c r="D69" i="1"/>
  <c r="D64" i="1"/>
  <c r="D70" i="1"/>
  <c r="B78" i="1"/>
  <c r="D62" i="1"/>
  <c r="D68" i="1"/>
  <c r="E68" i="1"/>
  <c r="B77" i="1"/>
  <c r="B76" i="1"/>
  <c r="B75" i="1"/>
  <c r="E69" i="1"/>
  <c r="B74" i="1"/>
  <c r="C62" i="1"/>
  <c r="C68" i="1"/>
  <c r="B73" i="1"/>
  <c r="B72" i="1"/>
  <c r="E70" i="1"/>
  <c r="C112" i="1"/>
  <c r="C113" i="1"/>
  <c r="C117" i="1"/>
  <c r="E112" i="1"/>
  <c r="C116" i="1"/>
  <c r="C111" i="1"/>
  <c r="C115" i="1"/>
  <c r="E113" i="1"/>
  <c r="D35" i="1"/>
  <c r="D33" i="1"/>
  <c r="D34" i="1"/>
  <c r="D40" i="1"/>
  <c r="D41" i="1"/>
  <c r="B57" i="1"/>
  <c r="C34" i="1"/>
  <c r="C40" i="1"/>
  <c r="C41" i="1"/>
  <c r="B56" i="1"/>
  <c r="D39" i="1"/>
  <c r="B55" i="1"/>
  <c r="C39" i="1"/>
  <c r="B54" i="1"/>
  <c r="E34" i="1"/>
  <c r="E40" i="1"/>
  <c r="B53" i="1"/>
  <c r="E39" i="1"/>
  <c r="B52" i="1"/>
  <c r="B51" i="1"/>
  <c r="B50" i="1"/>
  <c r="B49" i="1"/>
  <c r="B48" i="1"/>
  <c r="B47" i="1"/>
  <c r="B46" i="1"/>
  <c r="B45" i="1"/>
  <c r="B44" i="1"/>
  <c r="B43" i="1"/>
  <c r="E41" i="1"/>
</calcChain>
</file>

<file path=xl/sharedStrings.xml><?xml version="1.0" encoding="utf-8"?>
<sst xmlns="http://schemas.openxmlformats.org/spreadsheetml/2006/main" count="226" uniqueCount="169">
  <si>
    <t>A = {people less than 2 meters tall}; B = {people between 1.9 and 2.1 meters tall}</t>
    <phoneticPr fontId="6" type="noConversion"/>
  </si>
  <si>
    <t xml:space="preserve">p(~F|E) = </t>
    <phoneticPr fontId="6" type="noConversion"/>
  </si>
  <si>
    <t>Problem 4</t>
    <phoneticPr fontId="6" type="noConversion"/>
  </si>
  <si>
    <t>p(E U F) =</t>
    <phoneticPr fontId="6" type="noConversion"/>
  </si>
  <si>
    <t xml:space="preserve">p(F|~E) = </t>
    <phoneticPr fontId="6" type="noConversion"/>
  </si>
  <si>
    <t>d.</t>
    <phoneticPr fontId="6" type="noConversion"/>
  </si>
  <si>
    <t xml:space="preserve">p(~E|F) = </t>
    <phoneticPr fontId="6" type="noConversion"/>
  </si>
  <si>
    <t xml:space="preserve">p(~E|~F) = </t>
    <phoneticPr fontId="6" type="noConversion"/>
  </si>
  <si>
    <t>a.</t>
    <phoneticPr fontId="6" type="noConversion"/>
  </si>
  <si>
    <t>Frequencies</t>
    <phoneticPr fontId="6" type="noConversion"/>
  </si>
  <si>
    <t>M</t>
    <phoneticPr fontId="6" type="noConversion"/>
  </si>
  <si>
    <t>~M</t>
    <phoneticPr fontId="6" type="noConversion"/>
  </si>
  <si>
    <t>Problem 5</t>
    <phoneticPr fontId="6" type="noConversion"/>
  </si>
  <si>
    <t>b.</t>
    <phoneticPr fontId="6" type="noConversion"/>
  </si>
  <si>
    <t>c.</t>
    <phoneticPr fontId="6" type="noConversion"/>
  </si>
  <si>
    <t>d.</t>
    <phoneticPr fontId="6" type="noConversion"/>
  </si>
  <si>
    <t>e.</t>
    <phoneticPr fontId="6" type="noConversion"/>
  </si>
  <si>
    <t>f.</t>
    <phoneticPr fontId="6" type="noConversion"/>
  </si>
  <si>
    <t>g.</t>
    <phoneticPr fontId="6" type="noConversion"/>
  </si>
  <si>
    <t>h.</t>
    <phoneticPr fontId="6" type="noConversion"/>
  </si>
  <si>
    <t>i.</t>
    <phoneticPr fontId="6" type="noConversion"/>
  </si>
  <si>
    <t>Probabilities</t>
    <phoneticPr fontId="6" type="noConversion"/>
  </si>
  <si>
    <t>Examples</t>
  </si>
  <si>
    <t>All people who are either right-handed or normal or both</t>
  </si>
  <si>
    <t>All people who are right-handed and normal</t>
  </si>
  <si>
    <t>c.</t>
  </si>
  <si>
    <t>b.</t>
  </si>
  <si>
    <t>All people who are right-handed or normal or male or any combination of these three attributes</t>
  </si>
  <si>
    <t>d.</t>
  </si>
  <si>
    <t>e.</t>
  </si>
  <si>
    <t>All right-handed people</t>
  </si>
  <si>
    <t>~T = not Ties</t>
    <phoneticPr fontId="6" type="noConversion"/>
  </si>
  <si>
    <t>b. 1</t>
    <phoneticPr fontId="6" type="noConversion"/>
  </si>
  <si>
    <t>a.</t>
  </si>
  <si>
    <t>F</t>
    <phoneticPr fontId="6" type="noConversion"/>
  </si>
  <si>
    <t>~F</t>
    <phoneticPr fontId="6" type="noConversion"/>
  </si>
  <si>
    <t>E</t>
    <phoneticPr fontId="6" type="noConversion"/>
  </si>
  <si>
    <t>~E</t>
    <phoneticPr fontId="6" type="noConversion"/>
  </si>
  <si>
    <t>b.</t>
    <phoneticPr fontId="6" type="noConversion"/>
  </si>
  <si>
    <t>c.</t>
    <phoneticPr fontId="6" type="noConversion"/>
  </si>
  <si>
    <t>d.</t>
    <phoneticPr fontId="6" type="noConversion"/>
  </si>
  <si>
    <t>e.</t>
    <phoneticPr fontId="6" type="noConversion"/>
  </si>
  <si>
    <t>Problem 8</t>
    <phoneticPr fontId="6" type="noConversion"/>
  </si>
  <si>
    <t>F = French</t>
    <phoneticPr fontId="6" type="noConversion"/>
  </si>
  <si>
    <t>~F = not French</t>
    <phoneticPr fontId="6" type="noConversion"/>
  </si>
  <si>
    <t>T = Ties</t>
    <phoneticPr fontId="6" type="noConversion"/>
  </si>
  <si>
    <t>b.</t>
    <phoneticPr fontId="6" type="noConversion"/>
  </si>
  <si>
    <t>General Notation</t>
    <phoneticPr fontId="6" type="noConversion"/>
  </si>
  <si>
    <t>"=&gt;" means "implies"</t>
    <phoneticPr fontId="6" type="noConversion"/>
  </si>
  <si>
    <t>"~" means "complement" (e.g., ~A means "complement of A" which means that p(~A) = 1-p(A))</t>
    <phoneticPr fontId="6" type="noConversion"/>
  </si>
  <si>
    <t>Problem 1</t>
    <phoneticPr fontId="6" type="noConversion"/>
  </si>
  <si>
    <t>All color-blind people plus normal, right-handed females</t>
    <phoneticPr fontId="6" type="noConversion"/>
  </si>
  <si>
    <t>Problem 2</t>
    <phoneticPr fontId="6" type="noConversion"/>
  </si>
  <si>
    <t>Finite</t>
    <phoneticPr fontId="6" type="noConversion"/>
  </si>
  <si>
    <t>Countably infinite</t>
    <phoneticPr fontId="6" type="noConversion"/>
  </si>
  <si>
    <t>Uncountably infinite</t>
    <phoneticPr fontId="6" type="noConversion"/>
  </si>
  <si>
    <t>f.</t>
    <phoneticPr fontId="6" type="noConversion"/>
  </si>
  <si>
    <t>Problem 3</t>
    <phoneticPr fontId="6" type="noConversion"/>
  </si>
  <si>
    <t>Examples</t>
    <phoneticPr fontId="6" type="noConversion"/>
  </si>
  <si>
    <t>A = {people less than 2 meters tall}; B = {people 2 meters tall or taller}</t>
    <phoneticPr fontId="6" type="noConversion"/>
  </si>
  <si>
    <t>Frequencies</t>
    <phoneticPr fontId="6" type="noConversion"/>
  </si>
  <si>
    <t>Frequencies</t>
    <phoneticPr fontId="6" type="noConversion"/>
  </si>
  <si>
    <t>A = {people less than 2 meters tall}; B = {people 2.1 meters tall or taller}</t>
    <phoneticPr fontId="6" type="noConversion"/>
  </si>
  <si>
    <t>A = {people less than 2 meters tall}; B = {people 1.9 meters tall or taller}</t>
    <phoneticPr fontId="6" type="noConversion"/>
  </si>
  <si>
    <r>
      <t>Preliminary information (frequencies).</t>
    </r>
    <r>
      <rPr>
        <b/>
        <u/>
        <sz val="10"/>
        <rFont val="Verdana"/>
      </rPr>
      <t>Change from text: there are 150 people on the plane</t>
    </r>
  </si>
  <si>
    <t>Problem 7</t>
    <phoneticPr fontId="11" type="noConversion"/>
  </si>
  <si>
    <t>Fords</t>
    <phoneticPr fontId="11" type="noConversion"/>
  </si>
  <si>
    <t>Jaguars</t>
    <phoneticPr fontId="11" type="noConversion"/>
  </si>
  <si>
    <t>Volkswagons</t>
    <phoneticPr fontId="11" type="noConversion"/>
  </si>
  <si>
    <t>Blue</t>
    <phoneticPr fontId="11" type="noConversion"/>
  </si>
  <si>
    <t>Not Blue</t>
    <phoneticPr fontId="11" type="noConversion"/>
  </si>
  <si>
    <t>Probabilities</t>
    <phoneticPr fontId="11" type="noConversion"/>
  </si>
  <si>
    <t>NOTES:</t>
    <phoneticPr fontId="11" type="noConversion"/>
  </si>
  <si>
    <t>Marginal probabilities derived from frequencies</t>
    <phoneticPr fontId="11" type="noConversion"/>
  </si>
  <si>
    <t>Each cell probability is the product of the corresponding row and column marginal probability</t>
    <phoneticPr fontId="11" type="noConversion"/>
  </si>
  <si>
    <t>Problem 9</t>
    <phoneticPr fontId="11" type="noConversion"/>
  </si>
  <si>
    <t>Preliminary definitions and information</t>
    <phoneticPr fontId="11" type="noConversion"/>
  </si>
  <si>
    <t xml:space="preserve">p(A) = p(F) = p(G) = 1/3 = </t>
    <phoneticPr fontId="11" type="noConversion"/>
  </si>
  <si>
    <t xml:space="preserve">p(L) = p(~L) = </t>
    <phoneticPr fontId="11" type="noConversion"/>
  </si>
  <si>
    <r>
      <t>p(L</t>
    </r>
    <r>
      <rPr>
        <sz val="10"/>
        <rFont val="Arial"/>
      </rPr>
      <t xml:space="preserve">∩A) = 1/3 = </t>
    </r>
  </si>
  <si>
    <r>
      <t>p(~L|G) = p(~L</t>
    </r>
    <r>
      <rPr>
        <sz val="10"/>
        <rFont val="Arial"/>
      </rPr>
      <t>∩</t>
    </r>
    <r>
      <rPr>
        <sz val="10"/>
        <rFont val="Verdana"/>
      </rPr>
      <t xml:space="preserve">G)/p(G) = </t>
    </r>
  </si>
  <si>
    <t xml:space="preserve">=&gt; </t>
    <phoneticPr fontId="11" type="noConversion"/>
  </si>
  <si>
    <r>
      <t>p(~L</t>
    </r>
    <r>
      <rPr>
        <sz val="10"/>
        <rFont val="Arial"/>
      </rPr>
      <t>∩</t>
    </r>
    <r>
      <rPr>
        <sz val="10"/>
        <rFont val="Verdana"/>
      </rPr>
      <t>G) = p(G)</t>
    </r>
  </si>
  <si>
    <t>Probabilities</t>
    <phoneticPr fontId="11" type="noConversion"/>
  </si>
  <si>
    <t>A = American</t>
    <phoneticPr fontId="11" type="noConversion"/>
  </si>
  <si>
    <t>F = French</t>
    <phoneticPr fontId="11" type="noConversion"/>
  </si>
  <si>
    <t>G = Greek</t>
    <phoneticPr fontId="11" type="noConversion"/>
  </si>
  <si>
    <t>L = Liquor</t>
    <phoneticPr fontId="11" type="noConversion"/>
  </si>
  <si>
    <t>~L = no Liquor</t>
    <phoneticPr fontId="11" type="noConversion"/>
  </si>
  <si>
    <t>Problem 10</t>
    <phoneticPr fontId="11" type="noConversion"/>
  </si>
  <si>
    <r>
      <t xml:space="preserve">Preliminary definitions and information. </t>
    </r>
    <r>
      <rPr>
        <b/>
        <u/>
        <sz val="10"/>
        <rFont val="Verdana"/>
      </rPr>
      <t>Change from text: Event "B" is black die comes up 1 or 2"</t>
    </r>
  </si>
  <si>
    <t>A: White die comes up 5 or 6</t>
    <phoneticPr fontId="11" type="noConversion"/>
  </si>
  <si>
    <t>A</t>
    <phoneticPr fontId="11" type="noConversion"/>
  </si>
  <si>
    <t>~A</t>
    <phoneticPr fontId="11" type="noConversion"/>
  </si>
  <si>
    <t>B</t>
    <phoneticPr fontId="11" type="noConversion"/>
  </si>
  <si>
    <t>~B</t>
    <phoneticPr fontId="11" type="noConversion"/>
  </si>
  <si>
    <t>f.</t>
  </si>
  <si>
    <t>g.</t>
  </si>
  <si>
    <t>h.</t>
  </si>
  <si>
    <t>i.</t>
  </si>
  <si>
    <t xml:space="preserve">C: Black die comes up 1; p(C) = </t>
    <phoneticPr fontId="11" type="noConversion"/>
  </si>
  <si>
    <t>j.</t>
  </si>
  <si>
    <t>k.</t>
  </si>
  <si>
    <r>
      <t>p(B</t>
    </r>
    <r>
      <rPr>
        <sz val="10"/>
        <rFont val="Arial"/>
      </rPr>
      <t>∩</t>
    </r>
    <r>
      <rPr>
        <sz val="10"/>
        <rFont val="Verdana"/>
      </rPr>
      <t xml:space="preserve">C) = p(B)*p(C|B) = </t>
    </r>
  </si>
  <si>
    <t>NOTE: B and C are not independent</t>
    <phoneticPr fontId="11" type="noConversion"/>
  </si>
  <si>
    <t>l.</t>
  </si>
  <si>
    <r>
      <t>p[(B</t>
    </r>
    <r>
      <rPr>
        <sz val="10"/>
        <rFont val="Arial"/>
      </rPr>
      <t>U</t>
    </r>
    <r>
      <rPr>
        <sz val="10"/>
        <rFont val="Verdana"/>
      </rPr>
      <t>C)|A] =p((BUC)</t>
    </r>
    <r>
      <rPr>
        <sz val="10"/>
        <rFont val="Arial"/>
      </rPr>
      <t xml:space="preserve">∩A)/p(A) = </t>
    </r>
  </si>
  <si>
    <r>
      <t>NOTE: (BUC</t>
    </r>
    <r>
      <rPr>
        <sz val="10"/>
        <rFont val="Arial"/>
      </rPr>
      <t>) and A are independent</t>
    </r>
  </si>
  <si>
    <t>Problem 11</t>
    <phoneticPr fontId="11" type="noConversion"/>
  </si>
  <si>
    <t>Preliminary information</t>
    <phoneticPr fontId="11" type="noConversion"/>
  </si>
  <si>
    <t xml:space="preserve">p(Ai): probability that die A comes up i = 1/6 = </t>
    <phoneticPr fontId="11" type="noConversion"/>
  </si>
  <si>
    <t>p(Bi): probability that die B comes up i = 1/6 =</t>
    <phoneticPr fontId="11" type="noConversion"/>
  </si>
  <si>
    <t>a.</t>
    <phoneticPr fontId="11" type="noConversion"/>
  </si>
  <si>
    <t>Complement of p("both dice come up non-6's")</t>
    <phoneticPr fontId="11" type="noConversion"/>
  </si>
  <si>
    <t>b.</t>
    <phoneticPr fontId="11" type="noConversion"/>
  </si>
  <si>
    <t>c.</t>
    <phoneticPr fontId="11" type="noConversion"/>
  </si>
  <si>
    <t>d.</t>
    <phoneticPr fontId="11" type="noConversion"/>
  </si>
  <si>
    <t>e.</t>
    <phoneticPr fontId="11" type="noConversion"/>
  </si>
  <si>
    <t>Six ways of getting a double</t>
    <phoneticPr fontId="11" type="noConversion"/>
  </si>
  <si>
    <t>f.</t>
    <phoneticPr fontId="11" type="noConversion"/>
  </si>
  <si>
    <t>{(2,1), (3,2),...,(6,5), (1,2), (2,3),...(5,6)}</t>
    <phoneticPr fontId="11" type="noConversion"/>
  </si>
  <si>
    <t>g.</t>
    <phoneticPr fontId="11" type="noConversion"/>
  </si>
  <si>
    <t>{(2,1), (3,2),...,(6,5)}</t>
    <phoneticPr fontId="11" type="noConversion"/>
  </si>
  <si>
    <t>h.</t>
    <phoneticPr fontId="11" type="noConversion"/>
  </si>
  <si>
    <t>Same as p("both dice come up 1, 2, 3, or 4")</t>
    <phoneticPr fontId="11" type="noConversion"/>
  </si>
  <si>
    <t>Problem 12</t>
    <phoneticPr fontId="11" type="noConversion"/>
  </si>
  <si>
    <t>Preliminary definitions and information</t>
    <phoneticPr fontId="11" type="noConversion"/>
  </si>
  <si>
    <t>Heads and Tails each has probability</t>
    <phoneticPr fontId="11" type="noConversion"/>
  </si>
  <si>
    <t>Heart, Diamond, Spade, Club each has probability</t>
    <phoneticPr fontId="11" type="noConversion"/>
  </si>
  <si>
    <t>Problem 14</t>
    <phoneticPr fontId="11" type="noConversion"/>
  </si>
  <si>
    <t>Fi: Seminar led by a female on Week i</t>
    <phoneticPr fontId="11" type="noConversion"/>
  </si>
  <si>
    <t>Mi: Seminar led by a male on Week i</t>
    <phoneticPr fontId="11" type="noConversion"/>
  </si>
  <si>
    <t>No. females:</t>
    <phoneticPr fontId="11" type="noConversion"/>
  </si>
  <si>
    <t>No. males:</t>
    <phoneticPr fontId="11" type="noConversion"/>
  </si>
  <si>
    <t>Total students:</t>
    <phoneticPr fontId="11" type="noConversion"/>
  </si>
  <si>
    <t>p(F1) =</t>
    <phoneticPr fontId="11" type="noConversion"/>
  </si>
  <si>
    <r>
      <t>p(M1</t>
    </r>
    <r>
      <rPr>
        <sz val="10"/>
        <rFont val="Arial"/>
      </rPr>
      <t>∩</t>
    </r>
    <r>
      <rPr>
        <sz val="10"/>
        <rFont val="Verdana"/>
      </rPr>
      <t xml:space="preserve">F2) = </t>
    </r>
  </si>
  <si>
    <r>
      <t>p((M1</t>
    </r>
    <r>
      <rPr>
        <sz val="10"/>
        <rFont val="Arial"/>
      </rPr>
      <t>∩</t>
    </r>
    <r>
      <rPr>
        <sz val="10"/>
        <rFont val="Verdana"/>
      </rPr>
      <t>M2)U(F1</t>
    </r>
    <r>
      <rPr>
        <sz val="10"/>
        <rFont val="Arial"/>
      </rPr>
      <t>∩F2)) = p(M1∩M2) + p(F1∩F2) =</t>
    </r>
  </si>
  <si>
    <r>
      <t>1 - p(M1</t>
    </r>
    <r>
      <rPr>
        <sz val="10"/>
        <rFont val="Arial"/>
      </rPr>
      <t>∩</t>
    </r>
    <r>
      <rPr>
        <sz val="10"/>
        <rFont val="Verdana"/>
      </rPr>
      <t>M2)</t>
    </r>
    <r>
      <rPr>
        <sz val="10"/>
        <rFont val="Arial"/>
      </rPr>
      <t xml:space="preserve"> =</t>
    </r>
  </si>
  <si>
    <t>Problem 15</t>
    <phoneticPr fontId="11" type="noConversion"/>
  </si>
  <si>
    <r>
      <t xml:space="preserve">Preliminary definitions and information. </t>
    </r>
    <r>
      <rPr>
        <b/>
        <u/>
        <sz val="10"/>
        <rFont val="Verdana"/>
      </rPr>
      <t>Change from text: the probabilities, Di|C4 are as shown below</t>
    </r>
  </si>
  <si>
    <t xml:space="preserve">p(Ci): probability that die C comes up i = 1/6 = </t>
    <phoneticPr fontId="11" type="noConversion"/>
  </si>
  <si>
    <t>p(Di): probability that die D comes up i = 1/6 =</t>
    <phoneticPr fontId="11" type="noConversion"/>
  </si>
  <si>
    <t>except if C comes up 4, in which case...</t>
    <phoneticPr fontId="11" type="noConversion"/>
  </si>
  <si>
    <t xml:space="preserve">p(D1|C4) = </t>
    <phoneticPr fontId="11" type="noConversion"/>
  </si>
  <si>
    <t xml:space="preserve">p(D2|C4) = </t>
    <phoneticPr fontId="11" type="noConversion"/>
  </si>
  <si>
    <t xml:space="preserve">p(D3|C4) = </t>
    <phoneticPr fontId="11" type="noConversion"/>
  </si>
  <si>
    <t xml:space="preserve">p(D4|C4) = </t>
    <phoneticPr fontId="11" type="noConversion"/>
  </si>
  <si>
    <t xml:space="preserve">p(D5|C4) = </t>
    <phoneticPr fontId="11" type="noConversion"/>
  </si>
  <si>
    <t xml:space="preserve">p(D6|C4) = </t>
    <phoneticPr fontId="11" type="noConversion"/>
  </si>
  <si>
    <t>a.</t>
    <phoneticPr fontId="11" type="noConversion"/>
  </si>
  <si>
    <r>
      <t>p(C1</t>
    </r>
    <r>
      <rPr>
        <sz val="10"/>
        <rFont val="Arial"/>
      </rPr>
      <t>∩</t>
    </r>
    <r>
      <rPr>
        <sz val="10"/>
        <rFont val="Verdana"/>
      </rPr>
      <t xml:space="preserve">D5) = </t>
    </r>
  </si>
  <si>
    <t>b.</t>
    <phoneticPr fontId="11" type="noConversion"/>
  </si>
  <si>
    <r>
      <t>p((C1UC2UC3)</t>
    </r>
    <r>
      <rPr>
        <sz val="10"/>
        <rFont val="Arial"/>
      </rPr>
      <t>∩(</t>
    </r>
    <r>
      <rPr>
        <sz val="10"/>
        <rFont val="Verdana"/>
      </rPr>
      <t xml:space="preserve">D1UD2)) = </t>
    </r>
  </si>
  <si>
    <t>c.</t>
    <phoneticPr fontId="11" type="noConversion"/>
  </si>
  <si>
    <r>
      <t>p((C3UC4)</t>
    </r>
    <r>
      <rPr>
        <sz val="10"/>
        <rFont val="Arial"/>
      </rPr>
      <t>∩</t>
    </r>
    <r>
      <rPr>
        <sz val="10"/>
        <rFont val="Verdana"/>
      </rPr>
      <t>D1) =p(C3</t>
    </r>
    <r>
      <rPr>
        <sz val="10"/>
        <rFont val="Arial"/>
      </rPr>
      <t xml:space="preserve">∩D1) + p(C4∩D1) = </t>
    </r>
  </si>
  <si>
    <t>d.</t>
    <phoneticPr fontId="11" type="noConversion"/>
  </si>
  <si>
    <r>
      <t>p(C4</t>
    </r>
    <r>
      <rPr>
        <sz val="10"/>
        <rFont val="Arial"/>
      </rPr>
      <t>∩</t>
    </r>
    <r>
      <rPr>
        <sz val="10"/>
        <rFont val="Verdana"/>
      </rPr>
      <t xml:space="preserve">D3) = </t>
    </r>
  </si>
  <si>
    <t>Problem 16</t>
    <phoneticPr fontId="11" type="noConversion"/>
  </si>
  <si>
    <t xml:space="preserve">Your friend is right. </t>
    <phoneticPr fontId="11" type="noConversion"/>
  </si>
  <si>
    <t>You committed the error of using the multiplication rule for non-independent events</t>
    <phoneticPr fontId="11" type="noConversion"/>
  </si>
  <si>
    <t>To see that "Heart" and "Jack" are not independent. Note that,</t>
    <phoneticPr fontId="11" type="noConversion"/>
  </si>
  <si>
    <t xml:space="preserve">p(J|H) = </t>
    <phoneticPr fontId="11" type="noConversion"/>
  </si>
  <si>
    <t xml:space="preserve">p(J|not-H) = </t>
    <phoneticPr fontId="11" type="noConversion"/>
  </si>
  <si>
    <t>(since if you don't get a heart, you can't get a jack)</t>
    <phoneticPr fontId="11" type="noConversion"/>
  </si>
  <si>
    <r>
      <t xml:space="preserve">Preliminary information (frequencies). </t>
    </r>
    <r>
      <rPr>
        <b/>
        <u/>
        <sz val="10"/>
        <rFont val="Verdana"/>
      </rPr>
      <t>Change from text: There are 160 people in all and 20 of the French restaurants require ties</t>
    </r>
  </si>
  <si>
    <r>
      <t>Preliminary information (frequencies).</t>
    </r>
    <r>
      <rPr>
        <b/>
        <u/>
        <sz val="10"/>
        <rFont val="Verdana"/>
      </rPr>
      <t>Change from text: there are 150 total cars</t>
    </r>
  </si>
  <si>
    <t>B: Black die comes up 5</t>
  </si>
  <si>
    <r>
      <t>Preliminary definitions and information.</t>
    </r>
    <r>
      <rPr>
        <b/>
        <u/>
        <sz val="10"/>
        <rFont val="Verdana"/>
      </rPr>
      <t xml:space="preserve"> Change from text: the seminar has 18 students -- 10 females and 8 males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</si>
</sst>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"/>
  </numFmts>
  <fonts count="15" x14ac:knownFonts="1"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8"/>
      <name val="Verdana"/>
    </font>
    <font>
      <u/>
      <sz val="10"/>
      <name val="Verdana"/>
    </font>
    <font>
      <u/>
      <sz val="10"/>
      <color indexed="12"/>
      <name val="Verdana"/>
    </font>
    <font>
      <u/>
      <sz val="10"/>
      <color indexed="20"/>
      <name val="Verdana"/>
    </font>
    <font>
      <b/>
      <u/>
      <sz val="10"/>
      <name val="Verdana"/>
    </font>
    <font>
      <b/>
      <sz val="18"/>
      <color theme="3"/>
      <name val="Cambria"/>
      <family val="2"/>
      <scheme val="major"/>
    </font>
    <font>
      <sz val="10"/>
      <name val="Arial"/>
    </font>
    <font>
      <u/>
      <sz val="10"/>
      <color theme="10"/>
      <name val="Verdana"/>
    </font>
    <font>
      <u/>
      <sz val="10"/>
      <color theme="11"/>
      <name val="Verdana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7">
    <xf numFmtId="164" fontId="0" fillId="0" borderId="0">
      <alignment vertical="center"/>
    </xf>
    <xf numFmtId="164" fontId="8" fillId="0" borderId="0" applyNumberFormat="0" applyFill="0" applyBorder="0" applyAlignment="0" applyProtection="0">
      <alignment vertical="center"/>
    </xf>
    <xf numFmtId="164" fontId="9" fillId="0" borderId="0" applyNumberFormat="0" applyFill="0" applyBorder="0" applyAlignment="0" applyProtection="0">
      <alignment vertical="center"/>
    </xf>
    <xf numFmtId="164" fontId="13" fillId="0" borderId="0" applyNumberFormat="0" applyFill="0" applyBorder="0" applyAlignment="0" applyProtection="0">
      <alignment vertical="center"/>
    </xf>
    <xf numFmtId="164" fontId="14" fillId="0" borderId="0" applyNumberFormat="0" applyFill="0" applyBorder="0" applyAlignment="0" applyProtection="0">
      <alignment vertical="center"/>
    </xf>
    <xf numFmtId="164" fontId="13" fillId="0" borderId="0" applyNumberFormat="0" applyFill="0" applyBorder="0" applyAlignment="0" applyProtection="0">
      <alignment vertical="center"/>
    </xf>
    <xf numFmtId="164" fontId="14" fillId="0" borderId="0" applyNumberFormat="0" applyFill="0" applyBorder="0" applyAlignment="0" applyProtection="0">
      <alignment vertical="center"/>
    </xf>
    <xf numFmtId="164" fontId="13" fillId="0" borderId="0" applyNumberFormat="0" applyFill="0" applyBorder="0" applyAlignment="0" applyProtection="0">
      <alignment vertical="center"/>
    </xf>
    <xf numFmtId="164" fontId="14" fillId="0" borderId="0" applyNumberFormat="0" applyFill="0" applyBorder="0" applyAlignment="0" applyProtection="0">
      <alignment vertical="center"/>
    </xf>
    <xf numFmtId="164" fontId="13" fillId="0" borderId="0" applyNumberFormat="0" applyFill="0" applyBorder="0" applyAlignment="0" applyProtection="0">
      <alignment vertical="center"/>
    </xf>
    <xf numFmtId="164" fontId="14" fillId="0" borderId="0" applyNumberFormat="0" applyFill="0" applyBorder="0" applyAlignment="0" applyProtection="0">
      <alignment vertical="center"/>
    </xf>
    <xf numFmtId="164" fontId="13" fillId="0" borderId="0" applyNumberFormat="0" applyFill="0" applyBorder="0" applyAlignment="0" applyProtection="0">
      <alignment vertical="center"/>
    </xf>
    <xf numFmtId="164" fontId="14" fillId="0" borderId="0" applyNumberFormat="0" applyFill="0" applyBorder="0" applyAlignment="0" applyProtection="0">
      <alignment vertical="center"/>
    </xf>
    <xf numFmtId="164" fontId="13" fillId="0" borderId="0" applyNumberFormat="0" applyFill="0" applyBorder="0" applyAlignment="0" applyProtection="0">
      <alignment vertical="center"/>
    </xf>
    <xf numFmtId="164" fontId="14" fillId="0" borderId="0" applyNumberFormat="0" applyFill="0" applyBorder="0" applyAlignment="0" applyProtection="0">
      <alignment vertical="center"/>
    </xf>
    <xf numFmtId="164" fontId="13" fillId="0" borderId="0" applyNumberFormat="0" applyFill="0" applyBorder="0" applyAlignment="0" applyProtection="0">
      <alignment vertical="center"/>
    </xf>
    <xf numFmtId="164" fontId="14" fillId="0" borderId="0" applyNumberFormat="0" applyFill="0" applyBorder="0" applyAlignment="0" applyProtection="0">
      <alignment vertical="center"/>
    </xf>
  </cellStyleXfs>
  <cellXfs count="120">
    <xf numFmtId="164" fontId="0" fillId="0" borderId="0" xfId="0">
      <alignment vertical="center"/>
    </xf>
    <xf numFmtId="164" fontId="0" fillId="0" borderId="0" xfId="0" applyBorder="1">
      <alignment vertical="center"/>
    </xf>
    <xf numFmtId="164" fontId="0" fillId="0" borderId="2" xfId="0" applyBorder="1" applyAlignment="1">
      <alignment horizontal="center"/>
    </xf>
    <xf numFmtId="164" fontId="0" fillId="0" borderId="1" xfId="0" applyBorder="1" applyAlignment="1">
      <alignment horizontal="right"/>
    </xf>
    <xf numFmtId="164" fontId="0" fillId="0" borderId="4" xfId="0" applyBorder="1" applyAlignment="1">
      <alignment horizontal="right"/>
    </xf>
    <xf numFmtId="164" fontId="0" fillId="0" borderId="7" xfId="0" applyBorder="1" applyAlignment="1">
      <alignment horizontal="right"/>
    </xf>
    <xf numFmtId="164" fontId="0" fillId="0" borderId="0" xfId="0" applyBorder="1" applyAlignment="1">
      <alignment horizontal="right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left"/>
    </xf>
    <xf numFmtId="164" fontId="7" fillId="0" borderId="0" xfId="0" applyFont="1">
      <alignment vertical="center"/>
    </xf>
    <xf numFmtId="164" fontId="0" fillId="0" borderId="17" xfId="0" applyBorder="1">
      <alignment vertical="center"/>
    </xf>
    <xf numFmtId="164" fontId="0" fillId="0" borderId="0" xfId="0" applyBorder="1" applyAlignment="1">
      <alignment horizontal="left"/>
    </xf>
    <xf numFmtId="164" fontId="0" fillId="0" borderId="10" xfId="0" applyBorder="1" applyAlignment="1">
      <alignment horizontal="left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left"/>
    </xf>
    <xf numFmtId="164" fontId="0" fillId="0" borderId="0" xfId="0" applyBorder="1" applyAlignment="1"/>
    <xf numFmtId="164" fontId="0" fillId="0" borderId="0" xfId="0" applyNumberFormat="1" applyAlignment="1">
      <alignment horizontal="left"/>
    </xf>
    <xf numFmtId="164" fontId="7" fillId="0" borderId="0" xfId="0" applyFont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164" fontId="0" fillId="0" borderId="18" xfId="0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19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0" xfId="0">
      <alignment vertical="center"/>
    </xf>
    <xf numFmtId="164" fontId="3" fillId="0" borderId="0" xfId="0" applyFont="1" applyAlignment="1">
      <alignment horizontal="left"/>
    </xf>
    <xf numFmtId="164" fontId="3" fillId="0" borderId="0" xfId="0" applyFont="1" applyAlignment="1">
      <alignment horizontal="right"/>
    </xf>
    <xf numFmtId="3" fontId="0" fillId="0" borderId="5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164" fontId="0" fillId="0" borderId="11" xfId="0" applyBorder="1">
      <alignment vertical="center"/>
    </xf>
    <xf numFmtId="164" fontId="0" fillId="0" borderId="15" xfId="0" applyBorder="1" applyAlignment="1">
      <alignment horizontal="right"/>
    </xf>
    <xf numFmtId="164" fontId="0" fillId="0" borderId="16" xfId="0" applyBorder="1" applyAlignment="1">
      <alignment horizontal="left"/>
    </xf>
    <xf numFmtId="164" fontId="0" fillId="0" borderId="14" xfId="0" applyBorder="1" applyAlignment="1">
      <alignment horizontal="right"/>
    </xf>
    <xf numFmtId="164" fontId="0" fillId="0" borderId="25" xfId="0" applyBorder="1" applyAlignment="1">
      <alignment horizontal="left"/>
    </xf>
    <xf numFmtId="164" fontId="0" fillId="0" borderId="12" xfId="0" applyBorder="1" applyAlignment="1">
      <alignment horizontal="right"/>
    </xf>
    <xf numFmtId="164" fontId="0" fillId="0" borderId="0" xfId="0" applyAlignment="1"/>
    <xf numFmtId="164" fontId="7" fillId="0" borderId="0" xfId="0" applyFont="1" applyBorder="1">
      <alignment vertical="center"/>
    </xf>
    <xf numFmtId="164" fontId="5" fillId="0" borderId="0" xfId="0" applyFont="1" applyBorder="1" applyAlignment="1">
      <alignment horizontal="right"/>
    </xf>
    <xf numFmtId="164" fontId="4" fillId="0" borderId="0" xfId="0" applyFont="1" applyAlignment="1">
      <alignment horizontal="left"/>
    </xf>
    <xf numFmtId="164" fontId="0" fillId="0" borderId="17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21" xfId="0" applyNumberFormat="1" applyBorder="1" applyAlignment="1">
      <alignment horizontal="left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left"/>
    </xf>
    <xf numFmtId="3" fontId="3" fillId="0" borderId="0" xfId="0" applyNumberFormat="1" applyFont="1" applyAlignment="1">
      <alignment horizontal="right"/>
    </xf>
    <xf numFmtId="164" fontId="0" fillId="0" borderId="28" xfId="0" applyBorder="1" applyAlignment="1">
      <alignment horizontal="center"/>
    </xf>
    <xf numFmtId="164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164" fontId="2" fillId="0" borderId="10" xfId="0" applyFont="1" applyBorder="1">
      <alignment vertical="center"/>
    </xf>
    <xf numFmtId="3" fontId="0" fillId="0" borderId="25" xfId="0" applyNumberFormat="1" applyBorder="1" applyAlignment="1">
      <alignment horizontal="left"/>
    </xf>
    <xf numFmtId="164" fontId="0" fillId="0" borderId="29" xfId="0" applyBorder="1" applyAlignment="1">
      <alignment horizontal="right"/>
    </xf>
    <xf numFmtId="3" fontId="0" fillId="0" borderId="26" xfId="0" applyNumberFormat="1" applyBorder="1" applyAlignment="1">
      <alignment horizontal="center"/>
    </xf>
    <xf numFmtId="3" fontId="0" fillId="0" borderId="13" xfId="0" applyNumberFormat="1" applyBorder="1" applyAlignment="1">
      <alignment horizontal="left"/>
    </xf>
    <xf numFmtId="164" fontId="0" fillId="0" borderId="3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164" fontId="0" fillId="0" borderId="28" xfId="0" applyBorder="1" applyAlignment="1">
      <alignment horizontal="right"/>
    </xf>
    <xf numFmtId="164" fontId="0" fillId="0" borderId="27" xfId="0" applyBorder="1" applyAlignment="1">
      <alignment horizontal="center"/>
    </xf>
    <xf numFmtId="164" fontId="0" fillId="0" borderId="0" xfId="0" applyBorder="1" applyAlignment="1">
      <alignment horizontal="right" vertical="center"/>
    </xf>
    <xf numFmtId="164" fontId="1" fillId="0" borderId="0" xfId="0" applyFont="1" applyAlignment="1">
      <alignment horizontal="right" vertical="center"/>
    </xf>
    <xf numFmtId="164" fontId="0" fillId="0" borderId="10" xfId="0" applyBorder="1" applyAlignment="1">
      <alignment horizontal="right" vertical="center"/>
    </xf>
    <xf numFmtId="164" fontId="0" fillId="0" borderId="11" xfId="0" applyBorder="1" applyAlignment="1">
      <alignment horizontal="left"/>
    </xf>
    <xf numFmtId="164" fontId="0" fillId="0" borderId="30" xfId="0" applyFill="1" applyBorder="1" applyAlignment="1">
      <alignment horizontal="right"/>
    </xf>
    <xf numFmtId="164" fontId="0" fillId="0" borderId="31" xfId="0" applyBorder="1" applyAlignment="1">
      <alignment horizontal="left" vertical="center"/>
    </xf>
    <xf numFmtId="164" fontId="0" fillId="0" borderId="30" xfId="0" applyBorder="1" applyAlignment="1">
      <alignment horizontal="right" vertical="center"/>
    </xf>
    <xf numFmtId="164" fontId="0" fillId="0" borderId="32" xfId="0" applyBorder="1" applyAlignment="1">
      <alignment horizontal="right" vertical="center"/>
    </xf>
    <xf numFmtId="164" fontId="0" fillId="0" borderId="13" xfId="0" applyBorder="1" applyAlignment="1">
      <alignment horizontal="left" vertical="center"/>
    </xf>
    <xf numFmtId="3" fontId="0" fillId="0" borderId="0" xfId="0" applyNumberFormat="1" applyBorder="1" applyAlignment="1">
      <alignment horizontal="right"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right"/>
    </xf>
    <xf numFmtId="164" fontId="0" fillId="0" borderId="3" xfId="0" applyBorder="1" applyAlignment="1">
      <alignment horizontal="left"/>
    </xf>
    <xf numFmtId="3" fontId="0" fillId="0" borderId="6" xfId="0" applyNumberFormat="1" applyBorder="1" applyAlignment="1">
      <alignment horizontal="left"/>
    </xf>
    <xf numFmtId="3" fontId="0" fillId="0" borderId="9" xfId="0" applyNumberFormat="1" applyBorder="1" applyAlignment="1">
      <alignment horizontal="left"/>
    </xf>
    <xf numFmtId="164" fontId="7" fillId="0" borderId="10" xfId="0" applyFont="1" applyBorder="1">
      <alignment vertical="center"/>
    </xf>
    <xf numFmtId="164" fontId="0" fillId="0" borderId="5" xfId="0" applyBorder="1" applyAlignment="1">
      <alignment horizontal="center"/>
    </xf>
    <xf numFmtId="164" fontId="0" fillId="0" borderId="26" xfId="0" applyBorder="1" applyAlignment="1">
      <alignment horizontal="center"/>
    </xf>
    <xf numFmtId="164" fontId="0" fillId="0" borderId="13" xfId="0" applyBorder="1" applyAlignment="1">
      <alignment horizontal="left"/>
    </xf>
    <xf numFmtId="164" fontId="0" fillId="0" borderId="0" xfId="0" applyAlignment="1">
      <alignment horizontal="right"/>
    </xf>
    <xf numFmtId="164" fontId="0" fillId="0" borderId="0" xfId="0" quotePrefix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center"/>
    </xf>
    <xf numFmtId="164" fontId="0" fillId="0" borderId="27" xfId="0" applyBorder="1">
      <alignment vertical="center"/>
    </xf>
    <xf numFmtId="164" fontId="0" fillId="0" borderId="4" xfId="0" applyNumberFormat="1" applyBorder="1" applyAlignment="1">
      <alignment horizontal="right"/>
    </xf>
    <xf numFmtId="164" fontId="0" fillId="0" borderId="27" xfId="0" applyBorder="1" applyAlignment="1">
      <alignment horizontal="left"/>
    </xf>
    <xf numFmtId="164" fontId="0" fillId="0" borderId="7" xfId="0" applyNumberFormat="1" applyBorder="1" applyAlignment="1">
      <alignment horizontal="right"/>
    </xf>
    <xf numFmtId="164" fontId="0" fillId="0" borderId="8" xfId="0" applyNumberFormat="1" applyBorder="1" applyAlignment="1">
      <alignment horizontal="center"/>
    </xf>
    <xf numFmtId="164" fontId="0" fillId="0" borderId="6" xfId="0" applyNumberFormat="1" applyBorder="1" applyAlignment="1">
      <alignment horizontal="left"/>
    </xf>
    <xf numFmtId="164" fontId="0" fillId="0" borderId="9" xfId="0" applyNumberFormat="1" applyBorder="1" applyAlignment="1">
      <alignment horizontal="left"/>
    </xf>
    <xf numFmtId="164" fontId="0" fillId="0" borderId="30" xfId="0" applyBorder="1" applyAlignment="1">
      <alignment horizontal="left"/>
    </xf>
    <xf numFmtId="164" fontId="0" fillId="0" borderId="31" xfId="0" applyBorder="1" applyAlignment="1">
      <alignment horizontal="left"/>
    </xf>
    <xf numFmtId="164" fontId="0" fillId="0" borderId="32" xfId="0" applyBorder="1" applyAlignment="1">
      <alignment horizontal="left"/>
    </xf>
    <xf numFmtId="164" fontId="0" fillId="0" borderId="33" xfId="0" applyBorder="1">
      <alignment vertical="center"/>
    </xf>
    <xf numFmtId="164" fontId="2" fillId="0" borderId="0" xfId="0" applyFont="1">
      <alignment vertical="center"/>
    </xf>
    <xf numFmtId="164" fontId="0" fillId="0" borderId="10" xfId="0" applyBorder="1" applyAlignment="1">
      <alignment horizontal="center"/>
    </xf>
    <xf numFmtId="164" fontId="0" fillId="0" borderId="30" xfId="0" applyBorder="1" applyAlignment="1">
      <alignment horizontal="center"/>
    </xf>
    <xf numFmtId="164" fontId="0" fillId="0" borderId="31" xfId="0" applyBorder="1">
      <alignment vertical="center"/>
    </xf>
    <xf numFmtId="164" fontId="0" fillId="0" borderId="32" xfId="0" applyBorder="1" applyAlignment="1">
      <alignment horizontal="center"/>
    </xf>
    <xf numFmtId="164" fontId="0" fillId="0" borderId="13" xfId="0" applyBorder="1">
      <alignment vertical="center"/>
    </xf>
    <xf numFmtId="164" fontId="1" fillId="0" borderId="0" xfId="0" applyFont="1" applyBorder="1" applyAlignment="1">
      <alignment horizontal="right"/>
    </xf>
    <xf numFmtId="164" fontId="2" fillId="0" borderId="19" xfId="0" applyFont="1" applyBorder="1" applyAlignment="1">
      <alignment horizontal="center"/>
    </xf>
    <xf numFmtId="3" fontId="0" fillId="0" borderId="0" xfId="0" applyNumberFormat="1" applyAlignment="1">
      <alignment horizontal="left"/>
    </xf>
    <xf numFmtId="164" fontId="1" fillId="0" borderId="10" xfId="0" applyFont="1" applyBorder="1" applyAlignment="1">
      <alignment horizontal="right"/>
    </xf>
    <xf numFmtId="164" fontId="0" fillId="0" borderId="17" xfId="0" applyBorder="1" applyAlignment="1">
      <alignment horizontal="left"/>
    </xf>
    <xf numFmtId="164" fontId="1" fillId="0" borderId="30" xfId="0" applyFont="1" applyBorder="1" applyAlignment="1">
      <alignment horizontal="right"/>
    </xf>
    <xf numFmtId="164" fontId="2" fillId="0" borderId="0" xfId="0" applyFont="1" applyBorder="1" applyAlignment="1">
      <alignment horizontal="left"/>
    </xf>
    <xf numFmtId="164" fontId="1" fillId="0" borderId="32" xfId="0" applyFont="1" applyBorder="1" applyAlignment="1">
      <alignment horizontal="right"/>
    </xf>
    <xf numFmtId="164" fontId="0" fillId="0" borderId="33" xfId="0" applyBorder="1" applyAlignment="1">
      <alignment horizontal="left"/>
    </xf>
    <xf numFmtId="164" fontId="0" fillId="0" borderId="33" xfId="0" applyBorder="1" applyAlignment="1">
      <alignment horizontal="left" vertical="center"/>
    </xf>
    <xf numFmtId="165" fontId="0" fillId="0" borderId="0" xfId="0" applyNumberFormat="1" applyBorder="1" applyAlignment="1">
      <alignment horizontal="left"/>
    </xf>
    <xf numFmtId="165" fontId="0" fillId="0" borderId="0" xfId="0" applyNumberFormat="1" applyAlignment="1">
      <alignment horizontal="left"/>
    </xf>
    <xf numFmtId="164" fontId="2" fillId="0" borderId="10" xfId="0" applyFont="1" applyBorder="1" applyAlignment="1">
      <alignment horizontal="left"/>
    </xf>
    <xf numFmtId="164" fontId="0" fillId="0" borderId="17" xfId="0" applyNumberFormat="1" applyBorder="1" applyAlignment="1">
      <alignment horizontal="left"/>
    </xf>
    <xf numFmtId="164" fontId="2" fillId="0" borderId="30" xfId="0" applyFont="1" applyBorder="1" applyAlignment="1">
      <alignment horizontal="left"/>
    </xf>
    <xf numFmtId="164" fontId="2" fillId="0" borderId="32" xfId="0" applyFont="1" applyBorder="1" applyAlignment="1">
      <alignment horizontal="left"/>
    </xf>
    <xf numFmtId="3" fontId="0" fillId="0" borderId="33" xfId="0" applyNumberFormat="1" applyBorder="1" applyAlignment="1">
      <alignment horizontal="right"/>
    </xf>
    <xf numFmtId="164" fontId="0" fillId="0" borderId="30" xfId="0" applyBorder="1" applyAlignment="1">
      <alignment horizontal="right"/>
    </xf>
    <xf numFmtId="164" fontId="0" fillId="0" borderId="32" xfId="0" applyBorder="1">
      <alignment vertical="center"/>
    </xf>
    <xf numFmtId="164" fontId="0" fillId="0" borderId="33" xfId="0" applyBorder="1" applyAlignment="1">
      <alignment horizontal="right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9"/>
  <sheetViews>
    <sheetView tabSelected="1" zoomScale="125" workbookViewId="0">
      <selection activeCell="C196" sqref="C196"/>
    </sheetView>
  </sheetViews>
  <sheetFormatPr baseColWidth="10" defaultRowHeight="13" x14ac:dyDescent="0"/>
  <cols>
    <col min="1" max="1" width="10.7109375" style="37"/>
    <col min="2" max="5" width="12.85546875" style="1" customWidth="1"/>
    <col min="6" max="7" width="11.85546875" style="1" customWidth="1"/>
    <col min="8" max="8" width="11.42578125" style="1" customWidth="1"/>
    <col min="9" max="9" width="8.7109375" style="1" customWidth="1"/>
    <col min="10" max="16384" width="10.7109375" style="1"/>
  </cols>
  <sheetData>
    <row r="1" spans="1:8" s="24" customFormat="1">
      <c r="A1" s="25" t="s">
        <v>47</v>
      </c>
    </row>
    <row r="2" spans="1:8" s="24" customFormat="1">
      <c r="A2" s="24" t="s">
        <v>48</v>
      </c>
    </row>
    <row r="3" spans="1:8" s="24" customFormat="1">
      <c r="A3" s="38" t="s">
        <v>49</v>
      </c>
    </row>
    <row r="4" spans="1:8" s="24" customFormat="1">
      <c r="A4" s="26"/>
    </row>
    <row r="5" spans="1:8" s="24" customFormat="1">
      <c r="A5" s="25" t="s">
        <v>50</v>
      </c>
      <c r="B5" s="17" t="s">
        <v>22</v>
      </c>
      <c r="C5" s="1"/>
      <c r="D5" s="1"/>
      <c r="E5" s="1"/>
      <c r="F5" s="1"/>
      <c r="G5" s="1"/>
      <c r="H5" s="1"/>
    </row>
    <row r="6" spans="1:8" s="24" customFormat="1">
      <c r="A6" s="26" t="s">
        <v>33</v>
      </c>
      <c r="B6" s="11" t="s">
        <v>30</v>
      </c>
      <c r="C6" s="7"/>
      <c r="D6" s="7"/>
      <c r="E6" s="7"/>
      <c r="F6" s="11"/>
      <c r="G6" s="1"/>
      <c r="H6" s="1"/>
    </row>
    <row r="7" spans="1:8" s="24" customFormat="1">
      <c r="A7" s="26" t="s">
        <v>26</v>
      </c>
      <c r="B7" s="11" t="s">
        <v>23</v>
      </c>
      <c r="C7" s="13"/>
      <c r="D7" s="13"/>
      <c r="E7" s="13"/>
      <c r="F7" s="14"/>
      <c r="G7" s="1"/>
      <c r="H7" s="1"/>
    </row>
    <row r="8" spans="1:8" s="24" customFormat="1">
      <c r="A8" s="26" t="s">
        <v>25</v>
      </c>
      <c r="B8" s="11" t="s">
        <v>24</v>
      </c>
      <c r="C8" s="13"/>
      <c r="D8" s="13"/>
      <c r="E8" s="13"/>
      <c r="F8" s="14"/>
      <c r="G8" s="1"/>
      <c r="H8" s="1"/>
    </row>
    <row r="9" spans="1:8" s="24" customFormat="1">
      <c r="A9" s="26" t="s">
        <v>28</v>
      </c>
      <c r="B9" s="11" t="s">
        <v>27</v>
      </c>
      <c r="C9" s="13"/>
      <c r="D9" s="13"/>
      <c r="E9" s="13"/>
      <c r="F9" s="14"/>
      <c r="G9" s="1"/>
      <c r="H9" s="1"/>
    </row>
    <row r="10" spans="1:8" s="24" customFormat="1">
      <c r="A10" s="26" t="s">
        <v>29</v>
      </c>
      <c r="B10" s="11" t="s">
        <v>51</v>
      </c>
      <c r="C10" s="7"/>
      <c r="D10" s="7"/>
      <c r="E10" s="7"/>
      <c r="F10" s="1"/>
      <c r="G10" s="1"/>
      <c r="H10" s="1"/>
    </row>
    <row r="11" spans="1:8" s="24" customFormat="1">
      <c r="A11" s="26"/>
      <c r="B11" s="11"/>
      <c r="C11" s="1"/>
      <c r="D11" s="1"/>
      <c r="E11" s="1"/>
      <c r="F11" s="1"/>
      <c r="G11" s="1"/>
      <c r="H11" s="1"/>
    </row>
    <row r="12" spans="1:8" s="24" customFormat="1">
      <c r="A12" s="26"/>
      <c r="B12" s="11"/>
      <c r="C12" s="7"/>
      <c r="D12" s="7"/>
      <c r="E12" s="7"/>
      <c r="F12" s="11"/>
      <c r="G12" s="1"/>
      <c r="H12" s="1"/>
    </row>
    <row r="13" spans="1:8" s="24" customFormat="1">
      <c r="A13" s="25" t="s">
        <v>52</v>
      </c>
      <c r="B13" s="11"/>
      <c r="C13" s="7"/>
      <c r="D13" s="7"/>
      <c r="E13" s="7"/>
      <c r="F13" s="11"/>
      <c r="G13" s="1"/>
      <c r="H13" s="1"/>
    </row>
    <row r="14" spans="1:8" s="24" customFormat="1">
      <c r="A14" s="26" t="s">
        <v>33</v>
      </c>
      <c r="B14" s="11" t="s">
        <v>53</v>
      </c>
      <c r="C14" s="7"/>
      <c r="D14" s="7"/>
      <c r="E14" s="7"/>
      <c r="F14" s="11"/>
      <c r="G14" s="1"/>
      <c r="H14" s="1"/>
    </row>
    <row r="15" spans="1:8" s="24" customFormat="1">
      <c r="A15" s="26" t="s">
        <v>26</v>
      </c>
      <c r="B15" s="24" t="s">
        <v>54</v>
      </c>
      <c r="C15" s="7"/>
      <c r="D15" s="7"/>
      <c r="E15" s="7"/>
      <c r="F15" s="11"/>
      <c r="G15" s="1"/>
      <c r="H15" s="1"/>
    </row>
    <row r="16" spans="1:8" s="24" customFormat="1">
      <c r="A16" s="26" t="s">
        <v>25</v>
      </c>
      <c r="B16" s="11" t="s">
        <v>55</v>
      </c>
      <c r="C16" s="15"/>
      <c r="D16" s="15"/>
      <c r="E16" s="15"/>
      <c r="F16" s="1"/>
      <c r="G16" s="1"/>
      <c r="H16" s="1"/>
    </row>
    <row r="17" spans="1:8" s="24" customFormat="1">
      <c r="A17" s="26" t="s">
        <v>28</v>
      </c>
      <c r="B17" s="11" t="s">
        <v>53</v>
      </c>
      <c r="C17" s="1"/>
      <c r="D17" s="1"/>
      <c r="E17" s="1"/>
      <c r="F17" s="1"/>
      <c r="G17" s="1"/>
      <c r="H17" s="1"/>
    </row>
    <row r="18" spans="1:8" s="24" customFormat="1">
      <c r="A18" s="26" t="s">
        <v>29</v>
      </c>
      <c r="B18" s="24" t="s">
        <v>53</v>
      </c>
      <c r="C18" s="1"/>
      <c r="D18" s="1"/>
      <c r="E18" s="1"/>
      <c r="F18" s="1"/>
      <c r="G18" s="1"/>
      <c r="H18" s="1"/>
    </row>
    <row r="19" spans="1:8" s="24" customFormat="1">
      <c r="A19" s="26" t="s">
        <v>56</v>
      </c>
      <c r="B19" s="24" t="s">
        <v>54</v>
      </c>
      <c r="C19" s="1"/>
      <c r="D19" s="1"/>
      <c r="E19" s="1"/>
      <c r="F19" s="1"/>
      <c r="G19" s="1"/>
      <c r="H19" s="1"/>
    </row>
    <row r="20" spans="1:8" s="24" customFormat="1">
      <c r="A20" s="26"/>
      <c r="B20" s="8"/>
    </row>
    <row r="21" spans="1:8" s="24" customFormat="1">
      <c r="A21" s="26"/>
      <c r="B21" s="8"/>
    </row>
    <row r="22" spans="1:8" s="24" customFormat="1">
      <c r="A22" s="25" t="s">
        <v>57</v>
      </c>
      <c r="B22" s="17" t="s">
        <v>58</v>
      </c>
      <c r="C22" s="7"/>
      <c r="D22" s="7"/>
      <c r="E22" s="7"/>
      <c r="F22" s="11"/>
      <c r="G22" s="1"/>
      <c r="H22" s="1"/>
    </row>
    <row r="23" spans="1:8" s="24" customFormat="1">
      <c r="A23" s="26" t="s">
        <v>33</v>
      </c>
      <c r="B23" s="11" t="s">
        <v>59</v>
      </c>
      <c r="C23" s="7"/>
      <c r="D23" s="7"/>
      <c r="E23" s="7"/>
      <c r="F23" s="11"/>
      <c r="G23" s="1"/>
      <c r="H23" s="1"/>
    </row>
    <row r="24" spans="1:8" s="24" customFormat="1">
      <c r="A24" s="26" t="s">
        <v>26</v>
      </c>
      <c r="B24" s="11" t="s">
        <v>62</v>
      </c>
      <c r="C24" s="7"/>
      <c r="D24" s="7"/>
      <c r="E24" s="7"/>
      <c r="F24" s="11"/>
      <c r="G24" s="1"/>
      <c r="H24" s="1"/>
    </row>
    <row r="25" spans="1:8" s="24" customFormat="1">
      <c r="A25" s="26" t="s">
        <v>25</v>
      </c>
      <c r="B25" s="11" t="s">
        <v>63</v>
      </c>
      <c r="C25" s="15"/>
      <c r="D25" s="15"/>
      <c r="E25" s="15"/>
      <c r="F25" s="1"/>
      <c r="G25" s="1"/>
      <c r="H25" s="1"/>
    </row>
    <row r="26" spans="1:8" s="24" customFormat="1">
      <c r="A26" s="26" t="s">
        <v>5</v>
      </c>
      <c r="B26" s="16" t="s">
        <v>0</v>
      </c>
      <c r="C26" s="1"/>
      <c r="D26" s="1"/>
      <c r="E26" s="1"/>
      <c r="F26" s="1"/>
      <c r="G26" s="1"/>
      <c r="H26" s="1"/>
    </row>
    <row r="27" spans="1:8" s="24" customFormat="1">
      <c r="A27" s="26"/>
      <c r="B27" s="8"/>
    </row>
    <row r="28" spans="1:8" s="24" customFormat="1">
      <c r="A28" s="26"/>
      <c r="B28" s="8"/>
    </row>
    <row r="29" spans="1:8" s="24" customFormat="1">
      <c r="A29" s="25" t="s">
        <v>2</v>
      </c>
      <c r="B29" s="9" t="s">
        <v>165</v>
      </c>
    </row>
    <row r="30" spans="1:8" s="24" customFormat="1" ht="14" thickBot="1">
      <c r="A30" s="25"/>
      <c r="B30" s="9"/>
    </row>
    <row r="31" spans="1:8" s="24" customFormat="1">
      <c r="A31" s="25"/>
      <c r="B31" s="49" t="s">
        <v>61</v>
      </c>
      <c r="C31" s="10"/>
      <c r="D31" s="10"/>
      <c r="E31" s="29"/>
    </row>
    <row r="32" spans="1:8" s="24" customFormat="1">
      <c r="A32" s="26"/>
      <c r="B32" s="30" t="s">
        <v>60</v>
      </c>
      <c r="C32" s="47" t="s">
        <v>43</v>
      </c>
      <c r="D32" s="47" t="s">
        <v>44</v>
      </c>
      <c r="E32" s="33"/>
    </row>
    <row r="33" spans="1:7" s="24" customFormat="1">
      <c r="A33" s="26"/>
      <c r="B33" s="30" t="s">
        <v>45</v>
      </c>
      <c r="C33" s="48">
        <v>20</v>
      </c>
      <c r="D33" s="48">
        <f>E33-C33</f>
        <v>28</v>
      </c>
      <c r="E33" s="50">
        <v>48</v>
      </c>
    </row>
    <row r="34" spans="1:7" s="24" customFormat="1">
      <c r="A34" s="26"/>
      <c r="B34" s="30" t="s">
        <v>31</v>
      </c>
      <c r="C34" s="48">
        <f>C35-C33</f>
        <v>12</v>
      </c>
      <c r="D34" s="48">
        <f>D35-D33</f>
        <v>100</v>
      </c>
      <c r="E34" s="50">
        <f>E35-E33</f>
        <v>112</v>
      </c>
    </row>
    <row r="35" spans="1:7" s="24" customFormat="1" ht="14" thickBot="1">
      <c r="A35" s="26"/>
      <c r="B35" s="51"/>
      <c r="C35" s="52">
        <v>32</v>
      </c>
      <c r="D35" s="52">
        <f>E35-C35</f>
        <v>128</v>
      </c>
      <c r="E35" s="53">
        <v>160</v>
      </c>
    </row>
    <row r="36" spans="1:7" s="24" customFormat="1" ht="14" thickBot="1">
      <c r="A36" s="26"/>
      <c r="B36" s="6"/>
      <c r="C36" s="13"/>
      <c r="D36" s="13"/>
      <c r="E36" s="14"/>
    </row>
    <row r="37" spans="1:7" s="24" customFormat="1">
      <c r="A37" s="26" t="s">
        <v>46</v>
      </c>
      <c r="B37" s="12" t="s">
        <v>21</v>
      </c>
      <c r="C37" s="39"/>
      <c r="D37" s="39"/>
      <c r="E37" s="40"/>
      <c r="F37" s="1"/>
      <c r="G37" s="1"/>
    </row>
    <row r="38" spans="1:7" s="24" customFormat="1">
      <c r="A38" s="26"/>
      <c r="B38" s="30"/>
      <c r="C38" s="2" t="s">
        <v>43</v>
      </c>
      <c r="D38" s="2" t="s">
        <v>44</v>
      </c>
      <c r="E38" s="31"/>
      <c r="F38" s="1"/>
    </row>
    <row r="39" spans="1:7" s="24" customFormat="1">
      <c r="A39" s="26"/>
      <c r="B39" s="32" t="s">
        <v>45</v>
      </c>
      <c r="C39" s="23">
        <f>C33/$E$35</f>
        <v>0.125</v>
      </c>
      <c r="D39" s="23">
        <f t="shared" ref="D39:E40" si="0">D33/$E$35</f>
        <v>0.17499999999999999</v>
      </c>
      <c r="E39" s="41">
        <f t="shared" si="0"/>
        <v>0.3</v>
      </c>
      <c r="F39" s="11"/>
    </row>
    <row r="40" spans="1:7" s="24" customFormat="1">
      <c r="A40" s="26"/>
      <c r="B40" s="32" t="s">
        <v>31</v>
      </c>
      <c r="C40" s="23">
        <f t="shared" ref="C40:E41" si="1">C34/$E$35</f>
        <v>7.4999999999999997E-2</v>
      </c>
      <c r="D40" s="23">
        <f t="shared" si="0"/>
        <v>0.625</v>
      </c>
      <c r="E40" s="41">
        <f t="shared" si="0"/>
        <v>0.7</v>
      </c>
      <c r="F40" s="11"/>
    </row>
    <row r="41" spans="1:7" s="24" customFormat="1" ht="14" thickBot="1">
      <c r="A41" s="26"/>
      <c r="B41" s="34"/>
      <c r="C41" s="42">
        <f t="shared" si="1"/>
        <v>0.2</v>
      </c>
      <c r="D41" s="43">
        <f t="shared" si="1"/>
        <v>0.8</v>
      </c>
      <c r="E41" s="44">
        <f t="shared" si="1"/>
        <v>1</v>
      </c>
      <c r="F41" s="11"/>
    </row>
    <row r="42" spans="1:7" s="24" customFormat="1" ht="14" thickBot="1">
      <c r="A42" s="26"/>
      <c r="B42" s="6"/>
      <c r="C42" s="18"/>
      <c r="D42" s="18"/>
      <c r="E42" s="19"/>
      <c r="F42" s="11"/>
    </row>
    <row r="43" spans="1:7" s="24" customFormat="1">
      <c r="A43" s="26" t="s">
        <v>32</v>
      </c>
      <c r="B43" s="20">
        <f>C41</f>
        <v>0.2</v>
      </c>
      <c r="C43" s="18"/>
      <c r="D43" s="18"/>
      <c r="E43" s="19"/>
      <c r="F43" s="11"/>
    </row>
    <row r="44" spans="1:7" s="24" customFormat="1">
      <c r="A44" s="45">
        <v>2</v>
      </c>
      <c r="B44" s="21">
        <f>E39</f>
        <v>0.3</v>
      </c>
      <c r="C44" s="18"/>
      <c r="D44" s="18"/>
      <c r="E44" s="19"/>
      <c r="F44" s="11"/>
    </row>
    <row r="45" spans="1:7" s="24" customFormat="1">
      <c r="A45" s="45">
        <v>3</v>
      </c>
      <c r="B45" s="21">
        <f>C39</f>
        <v>0.125</v>
      </c>
      <c r="C45" s="18"/>
      <c r="D45" s="18"/>
      <c r="E45" s="19"/>
      <c r="F45" s="11"/>
    </row>
    <row r="46" spans="1:7" s="24" customFormat="1">
      <c r="A46" s="45">
        <v>4</v>
      </c>
      <c r="B46" s="21">
        <f>C39+C40+D39</f>
        <v>0.375</v>
      </c>
      <c r="C46" s="18"/>
      <c r="D46" s="18"/>
      <c r="E46" s="19"/>
      <c r="F46" s="11"/>
    </row>
    <row r="47" spans="1:7" s="24" customFormat="1">
      <c r="A47" s="45">
        <v>5</v>
      </c>
      <c r="B47" s="21">
        <f>D39</f>
        <v>0.17499999999999999</v>
      </c>
      <c r="C47" s="18"/>
      <c r="D47" s="18"/>
      <c r="E47" s="19"/>
      <c r="F47" s="11"/>
    </row>
    <row r="48" spans="1:7" s="24" customFormat="1">
      <c r="A48" s="45">
        <v>6</v>
      </c>
      <c r="B48" s="21">
        <f>C40</f>
        <v>7.4999999999999997E-2</v>
      </c>
      <c r="C48" s="18"/>
      <c r="D48" s="18"/>
      <c r="E48" s="19"/>
      <c r="F48" s="11"/>
    </row>
    <row r="49" spans="1:6" s="24" customFormat="1">
      <c r="A49" s="45">
        <v>7</v>
      </c>
      <c r="B49" s="21">
        <f>D39+D40+C40</f>
        <v>0.875</v>
      </c>
      <c r="C49" s="18"/>
      <c r="D49" s="18"/>
      <c r="E49" s="19"/>
      <c r="F49" s="11"/>
    </row>
    <row r="50" spans="1:6" s="24" customFormat="1">
      <c r="A50" s="45">
        <v>8</v>
      </c>
      <c r="B50" s="21">
        <f>C39/E39</f>
        <v>0.41666666666666669</v>
      </c>
      <c r="C50" s="18"/>
      <c r="D50" s="18"/>
      <c r="E50" s="19"/>
      <c r="F50" s="11"/>
    </row>
    <row r="51" spans="1:6" s="24" customFormat="1">
      <c r="A51" s="45">
        <v>9</v>
      </c>
      <c r="B51" s="21">
        <f>C40/E40</f>
        <v>0.10714285714285715</v>
      </c>
      <c r="C51" s="18"/>
      <c r="D51" s="18"/>
      <c r="E51" s="19"/>
      <c r="F51" s="11"/>
    </row>
    <row r="52" spans="1:6" s="24" customFormat="1">
      <c r="A52" s="45">
        <v>10</v>
      </c>
      <c r="B52" s="21">
        <f>D39/E39</f>
        <v>0.58333333333333337</v>
      </c>
      <c r="C52" s="18"/>
      <c r="D52" s="18"/>
      <c r="E52" s="19"/>
      <c r="F52" s="11"/>
    </row>
    <row r="53" spans="1:6" s="24" customFormat="1">
      <c r="A53" s="45">
        <v>11</v>
      </c>
      <c r="B53" s="21">
        <f>D40/E40</f>
        <v>0.8928571428571429</v>
      </c>
      <c r="C53" s="18"/>
      <c r="D53" s="18"/>
      <c r="E53" s="19"/>
      <c r="F53" s="11"/>
    </row>
    <row r="54" spans="1:6" s="24" customFormat="1">
      <c r="A54" s="45">
        <v>12</v>
      </c>
      <c r="B54" s="21">
        <f>C39/C41</f>
        <v>0.625</v>
      </c>
      <c r="C54" s="18"/>
      <c r="D54" s="18"/>
      <c r="E54" s="19"/>
      <c r="F54" s="11"/>
    </row>
    <row r="55" spans="1:6" s="24" customFormat="1">
      <c r="A55" s="45">
        <v>13</v>
      </c>
      <c r="B55" s="21">
        <f>D39/D41</f>
        <v>0.21874999999999997</v>
      </c>
      <c r="C55" s="18"/>
      <c r="D55" s="18"/>
      <c r="E55" s="19"/>
      <c r="F55" s="11"/>
    </row>
    <row r="56" spans="1:6" s="24" customFormat="1">
      <c r="A56" s="45">
        <v>14</v>
      </c>
      <c r="B56" s="21">
        <f>C40/C41</f>
        <v>0.37499999999999994</v>
      </c>
      <c r="C56" s="18"/>
      <c r="D56" s="18"/>
      <c r="E56" s="19"/>
      <c r="F56" s="11"/>
    </row>
    <row r="57" spans="1:6" s="24" customFormat="1" ht="14" thickBot="1">
      <c r="A57" s="45">
        <v>15</v>
      </c>
      <c r="B57" s="22">
        <f>D40/D41</f>
        <v>0.78125</v>
      </c>
      <c r="C57" s="18"/>
      <c r="D57" s="18"/>
      <c r="E57" s="19"/>
      <c r="F57" s="11"/>
    </row>
    <row r="58" spans="1:6" s="24" customFormat="1">
      <c r="A58" s="45"/>
      <c r="B58" s="7"/>
      <c r="C58" s="18"/>
      <c r="D58" s="18"/>
      <c r="E58" s="19"/>
      <c r="F58" s="11"/>
    </row>
    <row r="59" spans="1:6" s="24" customFormat="1">
      <c r="A59" s="45"/>
      <c r="B59" s="6"/>
      <c r="C59" s="18"/>
      <c r="D59" s="18"/>
      <c r="E59" s="19"/>
      <c r="F59" s="11"/>
    </row>
    <row r="60" spans="1:6" s="24" customFormat="1">
      <c r="A60" s="25" t="s">
        <v>12</v>
      </c>
      <c r="B60" s="9" t="s">
        <v>9</v>
      </c>
    </row>
    <row r="61" spans="1:6" s="24" customFormat="1">
      <c r="A61" s="61" t="s">
        <v>8</v>
      </c>
      <c r="B61" s="3"/>
      <c r="C61" s="2" t="s">
        <v>34</v>
      </c>
      <c r="D61" s="2" t="s">
        <v>35</v>
      </c>
      <c r="E61" s="54"/>
      <c r="F61" s="11"/>
    </row>
    <row r="62" spans="1:6" s="24" customFormat="1">
      <c r="A62" s="26"/>
      <c r="B62" s="4" t="s">
        <v>10</v>
      </c>
      <c r="C62" s="27">
        <f>E62-D62</f>
        <v>10</v>
      </c>
      <c r="D62" s="27">
        <f>D64-D63</f>
        <v>20</v>
      </c>
      <c r="E62" s="55">
        <v>30</v>
      </c>
      <c r="F62" s="14"/>
    </row>
    <row r="63" spans="1:6" s="24" customFormat="1">
      <c r="A63" s="26"/>
      <c r="B63" s="4" t="s">
        <v>11</v>
      </c>
      <c r="C63" s="27">
        <f>E63-D63</f>
        <v>22</v>
      </c>
      <c r="D63" s="27">
        <f>E64-52</f>
        <v>32</v>
      </c>
      <c r="E63" s="55">
        <f>E64-E62</f>
        <v>54</v>
      </c>
      <c r="F63" s="14"/>
    </row>
    <row r="64" spans="1:6" s="24" customFormat="1">
      <c r="A64" s="26"/>
      <c r="B64" s="5"/>
      <c r="C64" s="28">
        <v>32</v>
      </c>
      <c r="D64" s="57">
        <f>E64-C64</f>
        <v>52</v>
      </c>
      <c r="E64" s="56">
        <v>84</v>
      </c>
      <c r="F64" s="14"/>
    </row>
    <row r="65" spans="1:7" s="24" customFormat="1">
      <c r="A65" s="26"/>
      <c r="B65" s="6"/>
      <c r="C65" s="7"/>
      <c r="D65" s="7"/>
      <c r="E65" s="7"/>
      <c r="F65" s="1"/>
      <c r="G65" s="1"/>
    </row>
    <row r="66" spans="1:7" s="24" customFormat="1">
      <c r="B66" s="36" t="s">
        <v>21</v>
      </c>
      <c r="C66" s="1"/>
      <c r="D66" s="1"/>
      <c r="E66" s="1"/>
      <c r="F66" s="1"/>
    </row>
    <row r="67" spans="1:7" s="24" customFormat="1">
      <c r="A67" s="26"/>
      <c r="B67" s="3"/>
      <c r="C67" s="2" t="s">
        <v>34</v>
      </c>
      <c r="D67" s="2" t="s">
        <v>35</v>
      </c>
      <c r="E67" s="59"/>
      <c r="F67" s="11"/>
    </row>
    <row r="68" spans="1:7" s="24" customFormat="1">
      <c r="A68" s="26"/>
      <c r="B68" s="4" t="s">
        <v>10</v>
      </c>
      <c r="C68" s="47">
        <f>C62/$E$64</f>
        <v>0.11904761904761904</v>
      </c>
      <c r="D68" s="47">
        <f t="shared" ref="D68:E68" si="2">D62/$E$64</f>
        <v>0.23809523809523808</v>
      </c>
      <c r="E68" s="47">
        <f t="shared" si="2"/>
        <v>0.35714285714285715</v>
      </c>
      <c r="F68" s="7"/>
    </row>
    <row r="69" spans="1:7" s="24" customFormat="1">
      <c r="A69" s="26"/>
      <c r="B69" s="4" t="s">
        <v>11</v>
      </c>
      <c r="C69" s="47">
        <f t="shared" ref="C69:E69" si="3">C63/$E$64</f>
        <v>0.26190476190476192</v>
      </c>
      <c r="D69" s="47">
        <f t="shared" si="3"/>
        <v>0.38095238095238093</v>
      </c>
      <c r="E69" s="47">
        <f t="shared" si="3"/>
        <v>0.6428571428571429</v>
      </c>
      <c r="F69" s="7"/>
    </row>
    <row r="70" spans="1:7" s="24" customFormat="1">
      <c r="A70" s="26"/>
      <c r="B70" s="3"/>
      <c r="C70" s="47">
        <f t="shared" ref="C70:E70" si="4">C64/$E$64</f>
        <v>0.38095238095238093</v>
      </c>
      <c r="D70" s="47">
        <f t="shared" si="4"/>
        <v>0.61904761904761907</v>
      </c>
      <c r="E70" s="47">
        <f t="shared" si="4"/>
        <v>1</v>
      </c>
      <c r="F70" s="7"/>
    </row>
    <row r="71" spans="1:7" s="24" customFormat="1" ht="14" thickBot="1">
      <c r="A71" s="26"/>
      <c r="B71" s="6"/>
      <c r="C71" s="7"/>
      <c r="D71" s="7"/>
      <c r="E71" s="7"/>
      <c r="F71" s="7"/>
    </row>
    <row r="72" spans="1:7" s="24" customFormat="1">
      <c r="A72" s="26" t="s">
        <v>13</v>
      </c>
      <c r="B72" s="20">
        <f>C68/E68</f>
        <v>0.33333333333333331</v>
      </c>
      <c r="C72" s="7"/>
      <c r="D72" s="7"/>
      <c r="E72" s="7"/>
      <c r="F72" s="7"/>
    </row>
    <row r="73" spans="1:7" s="24" customFormat="1">
      <c r="A73" s="26" t="s">
        <v>14</v>
      </c>
      <c r="B73" s="21">
        <f>C68/C70</f>
        <v>0.3125</v>
      </c>
      <c r="C73" s="7"/>
      <c r="D73" s="7"/>
      <c r="E73" s="7"/>
      <c r="F73" s="7"/>
    </row>
    <row r="74" spans="1:7" s="24" customFormat="1">
      <c r="A74" s="26" t="s">
        <v>15</v>
      </c>
      <c r="B74" s="21">
        <f>D69/E69</f>
        <v>0.59259259259259256</v>
      </c>
      <c r="C74" s="7"/>
      <c r="D74" s="7"/>
      <c r="E74" s="7"/>
      <c r="F74" s="7"/>
    </row>
    <row r="75" spans="1:7" s="24" customFormat="1">
      <c r="A75" s="26" t="s">
        <v>16</v>
      </c>
      <c r="B75" s="21">
        <f>D69/D70</f>
        <v>0.61538461538461531</v>
      </c>
      <c r="C75" s="7"/>
      <c r="D75" s="7"/>
      <c r="E75" s="7"/>
      <c r="F75" s="7"/>
    </row>
    <row r="76" spans="1:7" s="24" customFormat="1">
      <c r="A76" s="26" t="s">
        <v>17</v>
      </c>
      <c r="B76" s="21">
        <f>D69</f>
        <v>0.38095238095238093</v>
      </c>
      <c r="C76" s="7"/>
      <c r="D76" s="7"/>
      <c r="E76" s="7"/>
      <c r="F76" s="7"/>
    </row>
    <row r="77" spans="1:7" s="24" customFormat="1">
      <c r="A77" s="26" t="s">
        <v>18</v>
      </c>
      <c r="B77" s="21">
        <f>D68/E68</f>
        <v>0.66666666666666663</v>
      </c>
      <c r="C77" s="7"/>
      <c r="D77" s="7"/>
      <c r="E77" s="7"/>
      <c r="F77" s="7"/>
    </row>
    <row r="78" spans="1:7" s="24" customFormat="1">
      <c r="A78" s="26" t="s">
        <v>19</v>
      </c>
      <c r="B78" s="21">
        <f>D69/D70</f>
        <v>0.61538461538461531</v>
      </c>
      <c r="C78" s="7"/>
      <c r="D78" s="7"/>
      <c r="E78" s="7"/>
      <c r="F78" s="7"/>
    </row>
    <row r="79" spans="1:7" s="24" customFormat="1" ht="14" thickBot="1">
      <c r="A79" s="26" t="s">
        <v>20</v>
      </c>
      <c r="B79" s="22">
        <f>C69/C70</f>
        <v>0.68750000000000011</v>
      </c>
      <c r="C79" s="7"/>
      <c r="D79" s="7"/>
      <c r="E79" s="7"/>
      <c r="F79" s="7"/>
    </row>
    <row r="80" spans="1:7" s="24" customFormat="1">
      <c r="A80" s="26"/>
      <c r="B80" s="6"/>
      <c r="C80" s="7"/>
      <c r="D80" s="7"/>
      <c r="E80" s="7"/>
      <c r="F80" s="7"/>
    </row>
    <row r="81" spans="1:7" s="24" customFormat="1">
      <c r="A81" s="70" t="s">
        <v>65</v>
      </c>
      <c r="B81" s="9" t="s">
        <v>166</v>
      </c>
    </row>
    <row r="82" spans="1:7" s="24" customFormat="1">
      <c r="A82" s="71"/>
      <c r="B82" s="3"/>
      <c r="C82" s="2" t="s">
        <v>66</v>
      </c>
      <c r="D82" s="2" t="s">
        <v>67</v>
      </c>
      <c r="E82" s="2" t="s">
        <v>68</v>
      </c>
      <c r="F82" s="72"/>
    </row>
    <row r="83" spans="1:7" s="24" customFormat="1">
      <c r="A83" s="71"/>
      <c r="B83" s="4" t="s">
        <v>69</v>
      </c>
      <c r="C83" s="27"/>
      <c r="D83" s="27"/>
      <c r="E83" s="27"/>
      <c r="F83" s="73">
        <f>F85-F84</f>
        <v>25</v>
      </c>
    </row>
    <row r="84" spans="1:7" s="24" customFormat="1">
      <c r="A84" s="71"/>
      <c r="B84" s="4" t="s">
        <v>70</v>
      </c>
      <c r="C84" s="27"/>
      <c r="D84" s="27"/>
      <c r="E84" s="27"/>
      <c r="F84" s="73">
        <v>125</v>
      </c>
    </row>
    <row r="85" spans="1:7" s="24" customFormat="1">
      <c r="A85" s="71"/>
      <c r="B85" s="5"/>
      <c r="C85" s="28">
        <v>15</v>
      </c>
      <c r="D85" s="28">
        <v>125</v>
      </c>
      <c r="E85" s="28">
        <f>F85-(C85+D85)</f>
        <v>10</v>
      </c>
      <c r="F85" s="74">
        <v>150</v>
      </c>
    </row>
    <row r="86" spans="1:7" s="24" customFormat="1" ht="14" thickBot="1">
      <c r="A86" s="71"/>
      <c r="B86" s="6"/>
      <c r="C86" s="7"/>
      <c r="D86" s="7"/>
      <c r="E86" s="7"/>
      <c r="F86" s="1"/>
      <c r="G86" s="1"/>
    </row>
    <row r="87" spans="1:7" s="24" customFormat="1">
      <c r="A87" s="71" t="s">
        <v>33</v>
      </c>
      <c r="B87" s="75" t="s">
        <v>71</v>
      </c>
      <c r="C87" s="10"/>
      <c r="D87" s="10"/>
      <c r="E87" s="10"/>
      <c r="F87" s="29"/>
    </row>
    <row r="88" spans="1:7" s="24" customFormat="1">
      <c r="A88" s="71"/>
      <c r="B88" s="30"/>
      <c r="C88" s="2" t="s">
        <v>66</v>
      </c>
      <c r="D88" s="2" t="s">
        <v>67</v>
      </c>
      <c r="E88" s="2" t="s">
        <v>68</v>
      </c>
      <c r="F88" s="31"/>
    </row>
    <row r="89" spans="1:7" s="24" customFormat="1">
      <c r="A89" s="71"/>
      <c r="B89" s="32" t="s">
        <v>69</v>
      </c>
      <c r="C89" s="76">
        <f t="shared" ref="C89:E90" si="5">C$91*$F89</f>
        <v>1.6666666666666666E-2</v>
      </c>
      <c r="D89" s="76">
        <f t="shared" si="5"/>
        <v>0.1388888888888889</v>
      </c>
      <c r="E89" s="76">
        <f t="shared" si="5"/>
        <v>1.111111111111111E-2</v>
      </c>
      <c r="F89" s="33">
        <f>F83/$F$85</f>
        <v>0.16666666666666666</v>
      </c>
    </row>
    <row r="90" spans="1:7" s="24" customFormat="1">
      <c r="A90" s="71"/>
      <c r="B90" s="32" t="s">
        <v>70</v>
      </c>
      <c r="C90" s="76">
        <f t="shared" si="5"/>
        <v>8.3333333333333343E-2</v>
      </c>
      <c r="D90" s="76">
        <f t="shared" si="5"/>
        <v>0.69444444444444453</v>
      </c>
      <c r="E90" s="76">
        <f t="shared" si="5"/>
        <v>5.5555555555555559E-2</v>
      </c>
      <c r="F90" s="33">
        <f>F84/$F$85</f>
        <v>0.83333333333333337</v>
      </c>
    </row>
    <row r="91" spans="1:7" s="24" customFormat="1" ht="14" thickBot="1">
      <c r="A91" s="71"/>
      <c r="B91" s="34"/>
      <c r="C91" s="77">
        <f>C85/$F$85</f>
        <v>0.1</v>
      </c>
      <c r="D91" s="77">
        <f>D85/$F$85</f>
        <v>0.83333333333333337</v>
      </c>
      <c r="E91" s="77">
        <f>E85/$F$85</f>
        <v>6.6666666666666666E-2</v>
      </c>
      <c r="F91" s="78">
        <f>F85/$F$85</f>
        <v>1</v>
      </c>
    </row>
    <row r="92" spans="1:7" s="24" customFormat="1">
      <c r="A92" s="71"/>
      <c r="C92" s="35"/>
      <c r="D92" s="35"/>
      <c r="E92" s="35"/>
    </row>
    <row r="93" spans="1:7" s="24" customFormat="1">
      <c r="A93" s="71"/>
      <c r="B93" s="79" t="s">
        <v>72</v>
      </c>
      <c r="C93" s="24" t="s">
        <v>73</v>
      </c>
    </row>
    <row r="94" spans="1:7" s="24" customFormat="1">
      <c r="A94" s="71"/>
      <c r="C94" s="24" t="s">
        <v>74</v>
      </c>
    </row>
    <row r="95" spans="1:7" s="24" customFormat="1" ht="14" thickBot="1">
      <c r="A95" s="71"/>
    </row>
    <row r="96" spans="1:7" s="24" customFormat="1">
      <c r="A96" s="71" t="s">
        <v>26</v>
      </c>
      <c r="B96" s="20">
        <f>C89</f>
        <v>1.6666666666666666E-2</v>
      </c>
    </row>
    <row r="97" spans="1:7" s="24" customFormat="1">
      <c r="A97" s="71" t="s">
        <v>25</v>
      </c>
      <c r="B97" s="21">
        <f>D90</f>
        <v>0.69444444444444453</v>
      </c>
    </row>
    <row r="98" spans="1:7" s="24" customFormat="1">
      <c r="A98" s="71" t="s">
        <v>28</v>
      </c>
      <c r="B98" s="21">
        <f>D89+E89</f>
        <v>0.15</v>
      </c>
    </row>
    <row r="99" spans="1:7" s="24" customFormat="1" ht="14" thickBot="1">
      <c r="A99" s="71" t="s">
        <v>29</v>
      </c>
      <c r="B99" s="22">
        <f>C90+D90</f>
        <v>0.7777777777777779</v>
      </c>
    </row>
    <row r="100" spans="1:7" s="24" customFormat="1">
      <c r="A100" s="71"/>
      <c r="B100" s="8"/>
    </row>
    <row r="101" spans="1:7" s="24" customFormat="1">
      <c r="A101" s="71"/>
      <c r="B101" s="8"/>
    </row>
    <row r="102" spans="1:7" s="24" customFormat="1">
      <c r="A102" s="26"/>
      <c r="B102" s="6"/>
      <c r="C102" s="7"/>
      <c r="D102" s="7"/>
      <c r="E102" s="7"/>
      <c r="F102" s="11"/>
    </row>
    <row r="103" spans="1:7" s="24" customFormat="1">
      <c r="A103" s="25" t="s">
        <v>42</v>
      </c>
      <c r="B103" s="9" t="s">
        <v>64</v>
      </c>
    </row>
    <row r="104" spans="1:7" s="24" customFormat="1">
      <c r="A104" s="26"/>
      <c r="B104" s="3"/>
      <c r="C104" s="2" t="s">
        <v>34</v>
      </c>
      <c r="D104" s="2" t="s">
        <v>35</v>
      </c>
      <c r="E104" s="54"/>
      <c r="F104" s="11"/>
    </row>
    <row r="105" spans="1:7" s="24" customFormat="1">
      <c r="A105" s="26"/>
      <c r="B105" s="4" t="s">
        <v>36</v>
      </c>
      <c r="C105" s="27">
        <v>4</v>
      </c>
      <c r="D105" s="27">
        <f>E105-C105</f>
        <v>28</v>
      </c>
      <c r="E105" s="55">
        <v>32</v>
      </c>
      <c r="F105" s="14"/>
    </row>
    <row r="106" spans="1:7" s="24" customFormat="1">
      <c r="A106" s="26"/>
      <c r="B106" s="4" t="s">
        <v>37</v>
      </c>
      <c r="C106" s="27">
        <f>C107-C105</f>
        <v>20</v>
      </c>
      <c r="D106" s="27">
        <f>E106-C106</f>
        <v>128</v>
      </c>
      <c r="E106" s="55">
        <f>E107-E105</f>
        <v>148</v>
      </c>
      <c r="F106" s="14"/>
    </row>
    <row r="107" spans="1:7" s="24" customFormat="1">
      <c r="A107" s="26"/>
      <c r="B107" s="5"/>
      <c r="C107" s="28">
        <v>24</v>
      </c>
      <c r="D107" s="57">
        <f>E107-C107</f>
        <v>156</v>
      </c>
      <c r="E107" s="56">
        <v>180</v>
      </c>
      <c r="F107" s="14"/>
    </row>
    <row r="108" spans="1:7" s="24" customFormat="1">
      <c r="A108" s="26"/>
      <c r="B108" s="6"/>
      <c r="C108" s="7"/>
      <c r="D108" s="7"/>
      <c r="E108" s="7"/>
      <c r="F108" s="1"/>
      <c r="G108" s="1"/>
    </row>
    <row r="109" spans="1:7" s="24" customFormat="1">
      <c r="B109" s="36" t="s">
        <v>21</v>
      </c>
      <c r="C109" s="1"/>
      <c r="D109" s="1"/>
      <c r="E109" s="1"/>
      <c r="F109" s="1"/>
    </row>
    <row r="110" spans="1:7" s="24" customFormat="1">
      <c r="A110" s="26"/>
      <c r="B110" s="3"/>
      <c r="C110" s="2" t="s">
        <v>34</v>
      </c>
      <c r="D110" s="2" t="s">
        <v>35</v>
      </c>
      <c r="E110" s="59"/>
      <c r="F110" s="11"/>
    </row>
    <row r="111" spans="1:7" s="24" customFormat="1">
      <c r="A111" s="26"/>
      <c r="B111" s="4" t="s">
        <v>36</v>
      </c>
      <c r="C111" s="47">
        <f>C105/$E$107</f>
        <v>2.2222222222222223E-2</v>
      </c>
      <c r="D111" s="47">
        <f t="shared" ref="D111:E111" si="6">D105/$E$107</f>
        <v>0.15555555555555556</v>
      </c>
      <c r="E111" s="59">
        <f t="shared" si="6"/>
        <v>0.17777777777777778</v>
      </c>
      <c r="F111" s="7"/>
    </row>
    <row r="112" spans="1:7" s="24" customFormat="1">
      <c r="A112" s="26"/>
      <c r="B112" s="4" t="s">
        <v>37</v>
      </c>
      <c r="C112" s="47">
        <f t="shared" ref="C112:E112" si="7">C106/$E$107</f>
        <v>0.1111111111111111</v>
      </c>
      <c r="D112" s="47">
        <f t="shared" si="7"/>
        <v>0.71111111111111114</v>
      </c>
      <c r="E112" s="59">
        <f t="shared" si="7"/>
        <v>0.82222222222222219</v>
      </c>
      <c r="F112" s="7"/>
    </row>
    <row r="113" spans="1:6" s="24" customFormat="1">
      <c r="A113" s="26"/>
      <c r="B113" s="58"/>
      <c r="C113" s="46">
        <f t="shared" ref="C113:E113" si="8">C107/$E$107</f>
        <v>0.13333333333333333</v>
      </c>
      <c r="D113" s="46">
        <f t="shared" si="8"/>
        <v>0.8666666666666667</v>
      </c>
      <c r="E113" s="7">
        <f t="shared" si="8"/>
        <v>1</v>
      </c>
      <c r="F113" s="7"/>
    </row>
    <row r="114" spans="1:6" s="24" customFormat="1" ht="14" thickBot="1">
      <c r="A114" s="26"/>
      <c r="B114" s="6"/>
      <c r="C114" s="7"/>
      <c r="D114" s="7"/>
      <c r="E114" s="7"/>
      <c r="F114" s="7"/>
    </row>
    <row r="115" spans="1:6" s="24" customFormat="1">
      <c r="A115" s="61" t="s">
        <v>8</v>
      </c>
      <c r="B115" s="62" t="s">
        <v>3</v>
      </c>
      <c r="C115" s="63">
        <f>E111+C113-C111</f>
        <v>0.28888888888888892</v>
      </c>
      <c r="D115" s="35"/>
      <c r="E115" s="35"/>
    </row>
    <row r="116" spans="1:6">
      <c r="A116" s="26" t="s">
        <v>38</v>
      </c>
      <c r="B116" s="64" t="s">
        <v>4</v>
      </c>
      <c r="C116" s="65">
        <f>C112/E112</f>
        <v>0.13513513513513514</v>
      </c>
    </row>
    <row r="117" spans="1:6">
      <c r="A117" s="37" t="s">
        <v>39</v>
      </c>
      <c r="B117" s="66" t="s">
        <v>6</v>
      </c>
      <c r="C117" s="65">
        <f>C112/C113</f>
        <v>0.83333333333333326</v>
      </c>
    </row>
    <row r="118" spans="1:6">
      <c r="A118" s="37" t="s">
        <v>40</v>
      </c>
      <c r="B118" s="66" t="s">
        <v>7</v>
      </c>
      <c r="C118" s="65">
        <f>D112/D113</f>
        <v>0.82051282051282048</v>
      </c>
    </row>
    <row r="119" spans="1:6" ht="14" thickBot="1">
      <c r="A119" s="37" t="s">
        <v>41</v>
      </c>
      <c r="B119" s="67" t="s">
        <v>1</v>
      </c>
      <c r="C119" s="68">
        <f>D111/E111</f>
        <v>0.875</v>
      </c>
    </row>
    <row r="120" spans="1:6">
      <c r="B120" s="60"/>
    </row>
    <row r="121" spans="1:6">
      <c r="B121" s="60"/>
    </row>
    <row r="122" spans="1:6" s="24" customFormat="1">
      <c r="A122" s="70" t="s">
        <v>75</v>
      </c>
      <c r="B122" s="9" t="s">
        <v>76</v>
      </c>
    </row>
    <row r="123" spans="1:6" s="24" customFormat="1">
      <c r="A123" s="70"/>
      <c r="B123" s="9"/>
      <c r="C123" s="24" t="s">
        <v>77</v>
      </c>
      <c r="E123" s="8">
        <f>1/3</f>
        <v>0.33333333333333331</v>
      </c>
    </row>
    <row r="124" spans="1:6" s="24" customFormat="1">
      <c r="A124" s="71"/>
      <c r="C124" s="8" t="s">
        <v>78</v>
      </c>
      <c r="E124" s="8">
        <v>0.5</v>
      </c>
    </row>
    <row r="125" spans="1:6" s="24" customFormat="1">
      <c r="A125" s="71"/>
      <c r="C125" s="8" t="s">
        <v>79</v>
      </c>
      <c r="E125" s="8">
        <f>1/3</f>
        <v>0.33333333333333331</v>
      </c>
    </row>
    <row r="126" spans="1:6" s="24" customFormat="1">
      <c r="A126" s="71"/>
      <c r="C126" s="8" t="s">
        <v>80</v>
      </c>
      <c r="E126" s="8">
        <v>1</v>
      </c>
    </row>
    <row r="127" spans="1:6" s="24" customFormat="1">
      <c r="A127" s="71"/>
      <c r="B127" s="80" t="s">
        <v>81</v>
      </c>
      <c r="C127" s="8" t="s">
        <v>82</v>
      </c>
    </row>
    <row r="128" spans="1:6" s="24" customFormat="1">
      <c r="A128" s="71"/>
      <c r="B128" s="80"/>
      <c r="C128" s="35"/>
    </row>
    <row r="129" spans="1:6" s="24" customFormat="1">
      <c r="A129" s="71"/>
      <c r="B129" s="9" t="s">
        <v>83</v>
      </c>
    </row>
    <row r="130" spans="1:6" s="24" customFormat="1">
      <c r="A130" s="71"/>
      <c r="B130" s="81"/>
      <c r="C130" s="82" t="s">
        <v>84</v>
      </c>
      <c r="D130" s="82" t="s">
        <v>85</v>
      </c>
      <c r="E130" s="82" t="s">
        <v>86</v>
      </c>
      <c r="F130" s="83"/>
    </row>
    <row r="131" spans="1:6" s="24" customFormat="1">
      <c r="A131" s="71"/>
      <c r="B131" s="84" t="s">
        <v>87</v>
      </c>
      <c r="C131" s="23">
        <f>C133</f>
        <v>0.33333333333333331</v>
      </c>
      <c r="D131" s="23">
        <f>F131-(C131+E131)</f>
        <v>0.16666666666666669</v>
      </c>
      <c r="E131" s="46">
        <f>E133-E132</f>
        <v>0</v>
      </c>
      <c r="F131" s="85">
        <f>0.5</f>
        <v>0.5</v>
      </c>
    </row>
    <row r="132" spans="1:6" s="24" customFormat="1">
      <c r="A132" s="71"/>
      <c r="B132" s="84" t="s">
        <v>88</v>
      </c>
      <c r="C132" s="23">
        <f>C133-C131</f>
        <v>0</v>
      </c>
      <c r="D132" s="23">
        <f>F132-(C132+E132)</f>
        <v>0.16666666666666669</v>
      </c>
      <c r="E132" s="23">
        <f>E133</f>
        <v>0.33333333333333331</v>
      </c>
      <c r="F132" s="85">
        <f>0.5</f>
        <v>0.5</v>
      </c>
    </row>
    <row r="133" spans="1:6" s="24" customFormat="1">
      <c r="A133" s="71"/>
      <c r="B133" s="86"/>
      <c r="C133" s="87">
        <f>1/3</f>
        <v>0.33333333333333331</v>
      </c>
      <c r="D133" s="87">
        <f>1/3</f>
        <v>0.33333333333333331</v>
      </c>
      <c r="E133" s="87">
        <f>1/3</f>
        <v>0.33333333333333331</v>
      </c>
      <c r="F133" s="8">
        <v>1</v>
      </c>
    </row>
    <row r="134" spans="1:6" s="24" customFormat="1" ht="14" thickBot="1">
      <c r="A134" s="71"/>
    </row>
    <row r="135" spans="1:6" s="24" customFormat="1">
      <c r="A135" s="71" t="s">
        <v>33</v>
      </c>
      <c r="B135" s="20">
        <f>D131/F131</f>
        <v>0.33333333333333337</v>
      </c>
    </row>
    <row r="136" spans="1:6" s="24" customFormat="1">
      <c r="A136" s="71" t="s">
        <v>26</v>
      </c>
      <c r="B136" s="21">
        <f>C131/C133</f>
        <v>1</v>
      </c>
    </row>
    <row r="137" spans="1:6" s="24" customFormat="1">
      <c r="A137" s="71" t="s">
        <v>25</v>
      </c>
      <c r="B137" s="21">
        <f>(C131+E131)/(C133+E133)</f>
        <v>0.5</v>
      </c>
    </row>
    <row r="138" spans="1:6" s="24" customFormat="1">
      <c r="A138" s="71" t="s">
        <v>28</v>
      </c>
      <c r="B138" s="21">
        <f>D132/F132</f>
        <v>0.33333333333333337</v>
      </c>
    </row>
    <row r="139" spans="1:6" s="24" customFormat="1" ht="14" thickBot="1">
      <c r="A139" s="71" t="s">
        <v>29</v>
      </c>
      <c r="B139" s="22">
        <f>(D131+E131)/F131</f>
        <v>0.33333333333333337</v>
      </c>
    </row>
    <row r="140" spans="1:6" s="24" customFormat="1">
      <c r="A140" s="71"/>
      <c r="B140" s="7"/>
    </row>
    <row r="141" spans="1:6" s="24" customFormat="1">
      <c r="A141" s="71"/>
      <c r="B141" s="7"/>
    </row>
    <row r="142" spans="1:6" s="24" customFormat="1">
      <c r="A142" s="70" t="s">
        <v>89</v>
      </c>
      <c r="B142" s="9" t="s">
        <v>90</v>
      </c>
    </row>
    <row r="143" spans="1:6" s="24" customFormat="1">
      <c r="A143" s="71"/>
      <c r="B143" s="24" t="s">
        <v>91</v>
      </c>
    </row>
    <row r="144" spans="1:6" s="24" customFormat="1">
      <c r="A144" s="71"/>
      <c r="B144" s="24" t="s">
        <v>167</v>
      </c>
    </row>
    <row r="145" spans="1:5" s="24" customFormat="1">
      <c r="A145" s="71"/>
    </row>
    <row r="146" spans="1:5" s="24" customFormat="1">
      <c r="A146" s="71"/>
      <c r="B146" s="24" t="s">
        <v>83</v>
      </c>
    </row>
    <row r="147" spans="1:5" s="24" customFormat="1">
      <c r="A147" s="71"/>
      <c r="B147" s="3"/>
      <c r="C147" s="2" t="s">
        <v>92</v>
      </c>
      <c r="D147" s="2" t="s">
        <v>93</v>
      </c>
      <c r="E147" s="72"/>
    </row>
    <row r="148" spans="1:5" s="24" customFormat="1">
      <c r="A148" s="71"/>
      <c r="B148" s="4" t="s">
        <v>94</v>
      </c>
      <c r="C148" s="23">
        <f>C$150*$E148</f>
        <v>5.5555555555555552E-2</v>
      </c>
      <c r="D148" s="23">
        <f>D$150*$E148</f>
        <v>0.11111111111111112</v>
      </c>
      <c r="E148" s="88">
        <f>1/6</f>
        <v>0.16666666666666666</v>
      </c>
    </row>
    <row r="149" spans="1:5" s="24" customFormat="1">
      <c r="A149" s="71"/>
      <c r="B149" s="4" t="s">
        <v>95</v>
      </c>
      <c r="C149" s="23">
        <f>C$150*$E149</f>
        <v>0.27777777777777779</v>
      </c>
      <c r="D149" s="23">
        <f>D$150*$E149</f>
        <v>0.55555555555555569</v>
      </c>
      <c r="E149" s="88">
        <f>E150-E148</f>
        <v>0.83333333333333337</v>
      </c>
    </row>
    <row r="150" spans="1:5" s="24" customFormat="1">
      <c r="A150" s="71"/>
      <c r="B150" s="5"/>
      <c r="C150" s="87">
        <f>1/3</f>
        <v>0.33333333333333331</v>
      </c>
      <c r="D150" s="87">
        <f>E150-C150</f>
        <v>0.66666666666666674</v>
      </c>
      <c r="E150" s="89">
        <v>1</v>
      </c>
    </row>
    <row r="151" spans="1:5" s="24" customFormat="1" ht="14" thickBot="1">
      <c r="A151" s="71"/>
    </row>
    <row r="152" spans="1:5" s="24" customFormat="1">
      <c r="A152" s="71" t="s">
        <v>33</v>
      </c>
      <c r="B152" s="20">
        <f>C150</f>
        <v>0.33333333333333331</v>
      </c>
    </row>
    <row r="153" spans="1:5" s="24" customFormat="1">
      <c r="A153" s="71" t="s">
        <v>26</v>
      </c>
      <c r="B153" s="21">
        <f>E148</f>
        <v>0.16666666666666666</v>
      </c>
    </row>
    <row r="154" spans="1:5" s="24" customFormat="1">
      <c r="A154" s="71" t="s">
        <v>25</v>
      </c>
      <c r="B154" s="21">
        <f>C148</f>
        <v>5.5555555555555552E-2</v>
      </c>
    </row>
    <row r="155" spans="1:5" s="24" customFormat="1">
      <c r="A155" s="71" t="s">
        <v>28</v>
      </c>
      <c r="B155" s="21">
        <f>C148+C149+D148</f>
        <v>0.44444444444444448</v>
      </c>
    </row>
    <row r="156" spans="1:5" s="24" customFormat="1">
      <c r="A156" s="71" t="s">
        <v>29</v>
      </c>
      <c r="B156" s="21">
        <f>C148/E148</f>
        <v>0.33333333333333331</v>
      </c>
    </row>
    <row r="157" spans="1:5" s="24" customFormat="1">
      <c r="A157" s="71" t="s">
        <v>96</v>
      </c>
      <c r="B157" s="21">
        <f>C148/C150</f>
        <v>0.16666666666666666</v>
      </c>
    </row>
    <row r="158" spans="1:5" s="24" customFormat="1">
      <c r="A158" s="71" t="s">
        <v>97</v>
      </c>
      <c r="B158" s="21">
        <f>D148/D150</f>
        <v>0.16666666666666666</v>
      </c>
    </row>
    <row r="159" spans="1:5" s="24" customFormat="1">
      <c r="A159" s="71" t="s">
        <v>98</v>
      </c>
      <c r="B159" s="21">
        <f>D148/E148</f>
        <v>0.66666666666666674</v>
      </c>
    </row>
    <row r="160" spans="1:5" s="24" customFormat="1" ht="14" thickBot="1">
      <c r="A160" s="71" t="s">
        <v>99</v>
      </c>
      <c r="B160" s="22">
        <f>D149/E149</f>
        <v>0.66666666666666685</v>
      </c>
    </row>
    <row r="161" spans="1:6" s="24" customFormat="1">
      <c r="A161" s="71"/>
    </row>
    <row r="162" spans="1:6" s="24" customFormat="1">
      <c r="A162" s="71"/>
      <c r="B162" s="8" t="s">
        <v>100</v>
      </c>
      <c r="C162" s="8"/>
      <c r="D162" s="8">
        <f>1/6</f>
        <v>0.16666666666666666</v>
      </c>
    </row>
    <row r="163" spans="1:6" s="24" customFormat="1" ht="14" thickBot="1">
      <c r="A163" s="71"/>
      <c r="B163" s="8"/>
      <c r="C163" s="8"/>
      <c r="E163" s="8"/>
    </row>
    <row r="164" spans="1:6" s="24" customFormat="1">
      <c r="A164" s="71" t="s">
        <v>101</v>
      </c>
      <c r="B164" s="12">
        <f>C150*D162</f>
        <v>5.5555555555555552E-2</v>
      </c>
      <c r="C164" s="10"/>
      <c r="D164" s="29"/>
    </row>
    <row r="165" spans="1:6" s="24" customFormat="1">
      <c r="A165" s="71" t="s">
        <v>102</v>
      </c>
      <c r="B165" s="90" t="s">
        <v>103</v>
      </c>
      <c r="C165" s="1"/>
      <c r="D165" s="91">
        <f>E148*0.5</f>
        <v>8.3333333333333329E-2</v>
      </c>
      <c r="E165" s="24" t="s">
        <v>104</v>
      </c>
    </row>
    <row r="166" spans="1:6" s="24" customFormat="1" ht="14" thickBot="1">
      <c r="A166" s="71" t="s">
        <v>105</v>
      </c>
      <c r="B166" s="92" t="s">
        <v>106</v>
      </c>
      <c r="C166" s="93"/>
      <c r="D166" s="78">
        <f>C148/C150</f>
        <v>0.16666666666666666</v>
      </c>
      <c r="E166" s="94" t="s">
        <v>107</v>
      </c>
    </row>
    <row r="167" spans="1:6" s="24" customFormat="1">
      <c r="A167" s="71"/>
      <c r="B167" s="11"/>
      <c r="C167" s="1"/>
      <c r="D167" s="11"/>
      <c r="E167" s="94"/>
    </row>
    <row r="168" spans="1:6" s="24" customFormat="1">
      <c r="A168" s="71"/>
      <c r="B168" s="11"/>
      <c r="C168" s="1"/>
      <c r="D168" s="11"/>
      <c r="E168" s="94"/>
    </row>
    <row r="169" spans="1:6" s="24" customFormat="1">
      <c r="A169" s="70" t="s">
        <v>108</v>
      </c>
      <c r="B169" s="36" t="s">
        <v>109</v>
      </c>
      <c r="C169" s="1"/>
      <c r="D169" s="1"/>
      <c r="E169" s="1"/>
    </row>
    <row r="170" spans="1:6" s="24" customFormat="1">
      <c r="A170" s="71"/>
      <c r="B170" s="11" t="s">
        <v>110</v>
      </c>
      <c r="C170" s="1"/>
      <c r="D170" s="1"/>
      <c r="E170" s="11">
        <v>0.16666666666666666</v>
      </c>
    </row>
    <row r="171" spans="1:6" s="24" customFormat="1">
      <c r="A171" s="71"/>
      <c r="B171" s="1" t="s">
        <v>111</v>
      </c>
      <c r="C171" s="1"/>
      <c r="D171" s="1"/>
      <c r="E171" s="11">
        <v>0.16666666666666666</v>
      </c>
    </row>
    <row r="172" spans="1:6" s="24" customFormat="1" ht="14" thickBot="1">
      <c r="A172" s="71"/>
      <c r="B172" s="1"/>
      <c r="C172" s="1"/>
      <c r="D172" s="1"/>
      <c r="E172" s="1"/>
    </row>
    <row r="173" spans="1:6" s="24" customFormat="1">
      <c r="A173" s="71" t="s">
        <v>112</v>
      </c>
      <c r="B173" s="95">
        <f>1-(1-E170)*(1-E171)</f>
        <v>0.30555555555555547</v>
      </c>
      <c r="C173" s="10" t="s">
        <v>113</v>
      </c>
      <c r="D173" s="10"/>
      <c r="E173" s="10"/>
      <c r="F173" s="29"/>
    </row>
    <row r="174" spans="1:6" s="24" customFormat="1">
      <c r="A174" s="71" t="s">
        <v>114</v>
      </c>
      <c r="B174" s="96">
        <f>E170*E171</f>
        <v>2.7777777777777776E-2</v>
      </c>
      <c r="C174" s="11"/>
      <c r="D174" s="7"/>
      <c r="E174" s="11"/>
      <c r="F174" s="97"/>
    </row>
    <row r="175" spans="1:6" s="24" customFormat="1">
      <c r="A175" s="71" t="s">
        <v>115</v>
      </c>
      <c r="B175" s="96">
        <f>E170*E171*2</f>
        <v>5.5555555555555552E-2</v>
      </c>
      <c r="C175" s="19"/>
      <c r="D175" s="18"/>
      <c r="E175" s="19"/>
      <c r="F175" s="97"/>
    </row>
    <row r="176" spans="1:6" s="24" customFormat="1">
      <c r="A176" s="71" t="s">
        <v>116</v>
      </c>
      <c r="B176" s="96">
        <f>E170*E171</f>
        <v>2.7777777777777776E-2</v>
      </c>
      <c r="C176" s="19"/>
      <c r="D176" s="18"/>
      <c r="E176" s="19"/>
      <c r="F176" s="97"/>
    </row>
    <row r="177" spans="1:6" s="24" customFormat="1">
      <c r="A177" s="71" t="s">
        <v>117</v>
      </c>
      <c r="B177" s="96">
        <f>E170*E171*6</f>
        <v>0.16666666666666666</v>
      </c>
      <c r="C177" s="19" t="s">
        <v>118</v>
      </c>
      <c r="D177" s="18"/>
      <c r="E177" s="19"/>
      <c r="F177" s="97"/>
    </row>
    <row r="178" spans="1:6" s="24" customFormat="1">
      <c r="A178" s="71" t="s">
        <v>119</v>
      </c>
      <c r="B178" s="96">
        <f>E170*E171*5*2</f>
        <v>0.27777777777777779</v>
      </c>
      <c r="C178" s="11" t="s">
        <v>120</v>
      </c>
      <c r="D178" s="1"/>
      <c r="E178" s="1"/>
      <c r="F178" s="97"/>
    </row>
    <row r="179" spans="1:6" s="24" customFormat="1">
      <c r="A179" s="71" t="s">
        <v>121</v>
      </c>
      <c r="B179" s="96">
        <f>E170*E171*5</f>
        <v>0.1388888888888889</v>
      </c>
      <c r="C179" s="11" t="s">
        <v>122</v>
      </c>
      <c r="D179" s="1"/>
      <c r="E179" s="1"/>
      <c r="F179" s="97"/>
    </row>
    <row r="180" spans="1:6" s="24" customFormat="1" ht="14" thickBot="1">
      <c r="A180" s="71" t="s">
        <v>123</v>
      </c>
      <c r="B180" s="98">
        <f>(4/6)*4/6</f>
        <v>0.44444444444444442</v>
      </c>
      <c r="C180" s="93" t="s">
        <v>124</v>
      </c>
      <c r="D180" s="93"/>
      <c r="E180" s="93"/>
      <c r="F180" s="99"/>
    </row>
    <row r="181" spans="1:6" s="24" customFormat="1">
      <c r="A181" s="71"/>
      <c r="B181" s="11"/>
      <c r="C181" s="1"/>
      <c r="D181" s="11"/>
      <c r="E181" s="94"/>
    </row>
    <row r="182" spans="1:6" s="24" customFormat="1">
      <c r="A182" s="71"/>
    </row>
    <row r="183" spans="1:6" s="24" customFormat="1">
      <c r="A183" s="71" t="s">
        <v>125</v>
      </c>
      <c r="B183" s="9" t="s">
        <v>126</v>
      </c>
    </row>
    <row r="184" spans="1:6" s="24" customFormat="1">
      <c r="A184" s="71"/>
      <c r="B184" s="24" t="s">
        <v>127</v>
      </c>
      <c r="E184" s="8">
        <f>0.5</f>
        <v>0.5</v>
      </c>
    </row>
    <row r="185" spans="1:6" s="24" customFormat="1">
      <c r="A185" s="71"/>
      <c r="B185" s="24" t="s">
        <v>128</v>
      </c>
      <c r="E185" s="8">
        <f>0.25</f>
        <v>0.25</v>
      </c>
    </row>
    <row r="186" spans="1:6" s="24" customFormat="1" ht="14" thickBot="1">
      <c r="A186" s="100"/>
      <c r="B186" s="1"/>
      <c r="C186" s="14"/>
      <c r="D186" s="1"/>
      <c r="E186" s="1"/>
    </row>
    <row r="187" spans="1:6" s="24" customFormat="1">
      <c r="A187" s="100" t="s">
        <v>112</v>
      </c>
      <c r="B187" s="20">
        <f>E184*E185</f>
        <v>0.125</v>
      </c>
      <c r="C187" s="14"/>
      <c r="D187" s="1"/>
      <c r="E187" s="1"/>
    </row>
    <row r="188" spans="1:6" s="24" customFormat="1">
      <c r="A188" s="100" t="s">
        <v>114</v>
      </c>
      <c r="B188" s="21">
        <f>E184+E185-2*E184*E185</f>
        <v>0.5</v>
      </c>
      <c r="C188" s="1"/>
      <c r="D188" s="1"/>
      <c r="E188" s="1"/>
    </row>
    <row r="189" spans="1:6" s="24" customFormat="1">
      <c r="A189" s="100" t="s">
        <v>115</v>
      </c>
      <c r="B189" s="21">
        <v>1</v>
      </c>
      <c r="C189" s="11"/>
      <c r="D189" s="1"/>
      <c r="E189" s="1"/>
      <c r="F189" s="1"/>
    </row>
    <row r="190" spans="1:6" s="24" customFormat="1" ht="14" thickBot="1">
      <c r="A190" s="100" t="s">
        <v>116</v>
      </c>
      <c r="B190" s="101">
        <f>E185</f>
        <v>0.25</v>
      </c>
      <c r="C190" s="11"/>
      <c r="D190" s="1"/>
      <c r="E190" s="1"/>
      <c r="F190" s="1"/>
    </row>
    <row r="191" spans="1:6" s="24" customFormat="1">
      <c r="A191" s="100"/>
      <c r="B191" s="11"/>
      <c r="C191" s="1"/>
      <c r="D191" s="1"/>
      <c r="E191" s="11"/>
      <c r="F191" s="1"/>
    </row>
    <row r="192" spans="1:6" s="24" customFormat="1">
      <c r="A192" s="71"/>
      <c r="B192" s="79"/>
    </row>
    <row r="193" spans="1:6" s="24" customFormat="1">
      <c r="A193" s="71" t="s">
        <v>129</v>
      </c>
      <c r="B193" s="9" t="s">
        <v>168</v>
      </c>
    </row>
    <row r="194" spans="1:6" s="24" customFormat="1">
      <c r="A194" s="71"/>
      <c r="B194" s="24" t="s">
        <v>130</v>
      </c>
    </row>
    <row r="195" spans="1:6" s="24" customFormat="1">
      <c r="A195" s="71"/>
      <c r="B195" s="24" t="s">
        <v>131</v>
      </c>
    </row>
    <row r="196" spans="1:6" s="24" customFormat="1">
      <c r="A196" s="71"/>
      <c r="B196" s="24" t="s">
        <v>132</v>
      </c>
      <c r="C196" s="102">
        <v>10</v>
      </c>
    </row>
    <row r="197" spans="1:6" s="24" customFormat="1">
      <c r="A197" s="71"/>
      <c r="B197" s="24" t="s">
        <v>133</v>
      </c>
      <c r="C197" s="102">
        <v>8</v>
      </c>
    </row>
    <row r="198" spans="1:6" s="24" customFormat="1">
      <c r="A198" s="71"/>
      <c r="B198" s="24" t="s">
        <v>134</v>
      </c>
      <c r="C198" s="102">
        <f>C196+C197</f>
        <v>18</v>
      </c>
    </row>
    <row r="199" spans="1:6" s="24" customFormat="1" ht="14" thickBot="1">
      <c r="A199" s="71"/>
    </row>
    <row r="200" spans="1:6" s="24" customFormat="1">
      <c r="A200" s="103" t="s">
        <v>33</v>
      </c>
      <c r="B200" s="104" t="s">
        <v>135</v>
      </c>
      <c r="C200" s="104">
        <f>C196/C198</f>
        <v>0.55555555555555558</v>
      </c>
      <c r="D200" s="10"/>
      <c r="E200" s="29"/>
      <c r="F200" s="1"/>
    </row>
    <row r="201" spans="1:6" s="24" customFormat="1">
      <c r="A201" s="105" t="s">
        <v>26</v>
      </c>
      <c r="B201" s="106" t="s">
        <v>136</v>
      </c>
      <c r="C201" s="11">
        <f>(C197/C198)*(C196/(C198-1))</f>
        <v>0.26143790849673204</v>
      </c>
      <c r="D201" s="1"/>
      <c r="E201" s="97"/>
      <c r="F201" s="1"/>
    </row>
    <row r="202" spans="1:6" s="24" customFormat="1">
      <c r="A202" s="105" t="s">
        <v>25</v>
      </c>
      <c r="B202" s="11" t="s">
        <v>137</v>
      </c>
      <c r="C202" s="1"/>
      <c r="D202" s="1"/>
      <c r="E202" s="91">
        <f>(C197/C198)*((C197-1)/(C198-1))+(C196/C198)*((C196-1)/(C198-1))</f>
        <v>0.47712418300653592</v>
      </c>
      <c r="F202" s="1"/>
    </row>
    <row r="203" spans="1:6" s="24" customFormat="1" ht="14" thickBot="1">
      <c r="A203" s="107" t="s">
        <v>116</v>
      </c>
      <c r="B203" s="108" t="s">
        <v>138</v>
      </c>
      <c r="C203" s="109">
        <f>1-(C197/C198)*((C197-1)/(C198-1))</f>
        <v>0.81699346405228757</v>
      </c>
      <c r="D203" s="93"/>
      <c r="E203" s="99"/>
      <c r="F203" s="1"/>
    </row>
    <row r="204" spans="1:6" s="24" customFormat="1">
      <c r="A204" s="71"/>
      <c r="B204" s="79"/>
    </row>
    <row r="205" spans="1:6" s="24" customFormat="1">
      <c r="A205" s="71"/>
      <c r="B205" s="79"/>
    </row>
    <row r="206" spans="1:6" s="24" customFormat="1">
      <c r="A206" s="71" t="s">
        <v>139</v>
      </c>
      <c r="B206" s="9" t="s">
        <v>140</v>
      </c>
    </row>
    <row r="207" spans="1:6" s="24" customFormat="1">
      <c r="A207" s="71"/>
      <c r="B207" s="1" t="s">
        <v>141</v>
      </c>
      <c r="C207" s="1"/>
      <c r="D207" s="1"/>
      <c r="E207" s="11">
        <f>1/6</f>
        <v>0.16666666666666666</v>
      </c>
    </row>
    <row r="208" spans="1:6" s="24" customFormat="1">
      <c r="A208" s="71"/>
      <c r="B208" s="1" t="s">
        <v>142</v>
      </c>
      <c r="C208" s="1"/>
      <c r="D208" s="1"/>
      <c r="E208" s="11">
        <f>1/6</f>
        <v>0.16666666666666666</v>
      </c>
    </row>
    <row r="209" spans="1:9" s="24" customFormat="1">
      <c r="A209" s="71"/>
      <c r="B209" s="1" t="s">
        <v>143</v>
      </c>
      <c r="C209" s="14"/>
      <c r="D209" s="1"/>
      <c r="E209" s="1"/>
    </row>
    <row r="210" spans="1:9" s="24" customFormat="1">
      <c r="A210" s="71"/>
      <c r="B210" s="1"/>
      <c r="C210" s="69" t="s">
        <v>144</v>
      </c>
      <c r="D210" s="111">
        <v>0</v>
      </c>
      <c r="E210" s="1"/>
    </row>
    <row r="211" spans="1:9" s="24" customFormat="1">
      <c r="A211" s="71"/>
      <c r="B211" s="1"/>
      <c r="C211" s="69" t="s">
        <v>145</v>
      </c>
      <c r="D211" s="111">
        <v>0.25</v>
      </c>
      <c r="E211" s="1"/>
    </row>
    <row r="212" spans="1:9" s="24" customFormat="1">
      <c r="A212" s="71"/>
      <c r="B212" s="11"/>
      <c r="C212" s="69" t="s">
        <v>146</v>
      </c>
      <c r="D212" s="111">
        <v>0.2</v>
      </c>
      <c r="E212" s="1"/>
      <c r="F212" s="1"/>
    </row>
    <row r="213" spans="1:9" s="24" customFormat="1">
      <c r="A213" s="71"/>
      <c r="B213" s="106"/>
      <c r="C213" s="69" t="s">
        <v>147</v>
      </c>
      <c r="D213" s="111">
        <v>0.1</v>
      </c>
      <c r="E213" s="1"/>
      <c r="F213" s="1"/>
    </row>
    <row r="214" spans="1:9" s="24" customFormat="1">
      <c r="A214" s="71"/>
      <c r="B214" s="11"/>
      <c r="C214" s="69" t="s">
        <v>148</v>
      </c>
      <c r="D214" s="111">
        <v>0.1</v>
      </c>
      <c r="E214" s="11"/>
      <c r="F214" s="1"/>
    </row>
    <row r="215" spans="1:9" s="24" customFormat="1">
      <c r="A215" s="71"/>
      <c r="B215" s="79"/>
      <c r="C215" s="69" t="s">
        <v>149</v>
      </c>
      <c r="D215" s="111">
        <v>0.35</v>
      </c>
    </row>
    <row r="216" spans="1:9" s="24" customFormat="1" ht="14" thickBot="1">
      <c r="A216" s="71"/>
      <c r="B216" s="79"/>
      <c r="C216" s="69"/>
      <c r="D216" s="111"/>
    </row>
    <row r="217" spans="1:9" s="24" customFormat="1">
      <c r="A217" s="71" t="s">
        <v>150</v>
      </c>
      <c r="B217" s="112" t="s">
        <v>151</v>
      </c>
      <c r="C217" s="10"/>
      <c r="D217" s="10"/>
      <c r="E217" s="113">
        <f>E207*E208</f>
        <v>2.7777777777777776E-2</v>
      </c>
      <c r="F217" s="10"/>
      <c r="G217" s="10"/>
      <c r="H217" s="10"/>
      <c r="I217" s="29"/>
    </row>
    <row r="218" spans="1:9" s="24" customFormat="1">
      <c r="A218" s="71" t="s">
        <v>152</v>
      </c>
      <c r="B218" s="114" t="s">
        <v>153</v>
      </c>
      <c r="C218" s="69"/>
      <c r="D218" s="1"/>
      <c r="E218" s="19">
        <f>0.5*(1/3)</f>
        <v>0.16666666666666666</v>
      </c>
      <c r="F218" s="1"/>
      <c r="G218" s="1"/>
      <c r="H218" s="1"/>
      <c r="I218" s="97"/>
    </row>
    <row r="219" spans="1:9" s="24" customFormat="1">
      <c r="A219" s="71" t="s">
        <v>154</v>
      </c>
      <c r="B219" s="114" t="s">
        <v>155</v>
      </c>
      <c r="C219" s="69"/>
      <c r="D219" s="110"/>
      <c r="E219" s="11">
        <f>E207*E208+E207*D210</f>
        <v>2.7777777777777776E-2</v>
      </c>
      <c r="F219" s="1"/>
      <c r="G219" s="1"/>
      <c r="H219" s="1"/>
      <c r="I219" s="97"/>
    </row>
    <row r="220" spans="1:9" s="24" customFormat="1" ht="14" thickBot="1">
      <c r="A220" s="71" t="s">
        <v>156</v>
      </c>
      <c r="B220" s="115" t="s">
        <v>157</v>
      </c>
      <c r="C220" s="116"/>
      <c r="D220" s="93"/>
      <c r="E220" s="108">
        <f>E207*D212</f>
        <v>3.3333333333333333E-2</v>
      </c>
      <c r="F220" s="93"/>
      <c r="G220" s="93"/>
      <c r="H220" s="93"/>
      <c r="I220" s="99"/>
    </row>
    <row r="221" spans="1:9" s="24" customFormat="1">
      <c r="A221" s="71"/>
      <c r="B221" s="79"/>
      <c r="C221" s="69"/>
    </row>
    <row r="222" spans="1:9" s="24" customFormat="1" ht="14" thickBot="1">
      <c r="A222" s="71"/>
      <c r="B222" s="79"/>
    </row>
    <row r="223" spans="1:9" s="24" customFormat="1">
      <c r="A223" s="71" t="s">
        <v>158</v>
      </c>
      <c r="B223" s="12" t="s">
        <v>159</v>
      </c>
      <c r="C223" s="10"/>
      <c r="D223" s="10"/>
      <c r="E223" s="10"/>
      <c r="F223" s="10"/>
      <c r="G223" s="10"/>
      <c r="H223" s="29"/>
    </row>
    <row r="224" spans="1:9" s="24" customFormat="1">
      <c r="A224" s="71"/>
      <c r="B224" s="117"/>
      <c r="C224" s="1" t="s">
        <v>160</v>
      </c>
      <c r="D224" s="1"/>
      <c r="E224" s="1"/>
      <c r="F224" s="1"/>
      <c r="G224" s="1"/>
      <c r="H224" s="97"/>
    </row>
    <row r="225" spans="1:8" s="24" customFormat="1">
      <c r="A225" s="71"/>
      <c r="B225" s="117"/>
      <c r="C225" s="1" t="s">
        <v>161</v>
      </c>
      <c r="D225" s="1"/>
      <c r="E225" s="1"/>
      <c r="F225" s="1"/>
      <c r="G225" s="1"/>
      <c r="H225" s="97"/>
    </row>
    <row r="226" spans="1:8" s="24" customFormat="1">
      <c r="A226" s="71"/>
      <c r="B226" s="117"/>
      <c r="C226" s="6" t="s">
        <v>162</v>
      </c>
      <c r="D226" s="11">
        <f>(1/52)/(1/4)</f>
        <v>7.6923076923076927E-2</v>
      </c>
      <c r="E226" s="1"/>
      <c r="F226" s="1"/>
      <c r="G226" s="1"/>
      <c r="H226" s="97"/>
    </row>
    <row r="227" spans="1:8" s="24" customFormat="1" ht="14" thickBot="1">
      <c r="A227" s="71"/>
      <c r="B227" s="118"/>
      <c r="C227" s="119" t="s">
        <v>163</v>
      </c>
      <c r="D227" s="108">
        <v>0</v>
      </c>
      <c r="E227" s="93" t="s">
        <v>164</v>
      </c>
      <c r="F227" s="93"/>
      <c r="G227" s="93"/>
      <c r="H227" s="99"/>
    </row>
    <row r="228" spans="1:8" s="24" customFormat="1">
      <c r="A228" s="71"/>
      <c r="B228" s="1"/>
      <c r="C228" s="6"/>
      <c r="D228" s="11"/>
      <c r="E228" s="1"/>
      <c r="F228" s="1"/>
      <c r="G228" s="1"/>
      <c r="H228" s="1"/>
    </row>
    <row r="229" spans="1:8" s="24" customFormat="1"/>
  </sheetData>
  <phoneticPr fontId="6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Chapter 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Loftus</dc:creator>
  <cp:lastModifiedBy>Geoffrey Loftus</cp:lastModifiedBy>
  <dcterms:created xsi:type="dcterms:W3CDTF">2010-11-24T16:37:07Z</dcterms:created>
  <dcterms:modified xsi:type="dcterms:W3CDTF">2017-01-11T22:45:57Z</dcterms:modified>
</cp:coreProperties>
</file>